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2223010-197F-4013-AFC1-132C89981A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roba" sheetId="16" r:id="rId1"/>
    <sheet name="ტ" sheetId="20" r:id="rId2"/>
    <sheet name="saregistracio jurnali " sheetId="19" r:id="rId3"/>
    <sheet name="ხელფასის უწყისი" sheetId="17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2" l="1"/>
  <c r="D12" i="12"/>
  <c r="D10" i="12"/>
  <c r="D9" i="12"/>
  <c r="E19" i="6"/>
  <c r="E18" i="6"/>
  <c r="E9" i="6"/>
  <c r="E8" i="6"/>
  <c r="C14" i="6"/>
  <c r="C10" i="6"/>
  <c r="C9" i="6"/>
  <c r="C8" i="6"/>
  <c r="D15" i="3"/>
  <c r="E14" i="3"/>
  <c r="D22" i="3"/>
  <c r="D21" i="3"/>
  <c r="D20" i="3"/>
  <c r="D19" i="3"/>
  <c r="E18" i="3"/>
  <c r="E17" i="3"/>
  <c r="E16" i="3"/>
  <c r="E13" i="3"/>
  <c r="D12" i="3"/>
  <c r="D10" i="3"/>
  <c r="D9" i="3"/>
  <c r="D8" i="3"/>
  <c r="D7" i="3"/>
  <c r="F31" i="19"/>
  <c r="E30" i="19"/>
  <c r="F51" i="19"/>
  <c r="E36" i="20"/>
  <c r="C31" i="20"/>
  <c r="E32" i="19" s="1"/>
  <c r="F33" i="19" s="1"/>
  <c r="L6" i="20" s="1"/>
  <c r="L5" i="20"/>
  <c r="Q22" i="20"/>
  <c r="E45" i="20"/>
  <c r="Q9" i="20"/>
  <c r="C9" i="20"/>
  <c r="C18" i="20"/>
  <c r="J18" i="20"/>
  <c r="L27" i="20"/>
  <c r="J36" i="20"/>
  <c r="S36" i="20"/>
  <c r="E68" i="20"/>
  <c r="C63" i="20"/>
  <c r="C62" i="20"/>
  <c r="L58" i="20"/>
  <c r="J58" i="20"/>
  <c r="S58" i="20"/>
  <c r="E62" i="20"/>
  <c r="C61" i="20"/>
  <c r="C60" i="20"/>
  <c r="C59" i="20"/>
  <c r="E40" i="19"/>
  <c r="E42" i="19"/>
  <c r="E44" i="19"/>
  <c r="F45" i="19"/>
  <c r="F43" i="19"/>
  <c r="F41" i="19"/>
  <c r="S53" i="20"/>
  <c r="L53" i="20"/>
  <c r="E53" i="20"/>
  <c r="F39" i="19"/>
  <c r="E38" i="19"/>
  <c r="C58" i="20"/>
  <c r="E58" i="20"/>
  <c r="S44" i="20"/>
  <c r="F37" i="19"/>
  <c r="E36" i="19"/>
  <c r="J44" i="20"/>
  <c r="Q49" i="20"/>
  <c r="S31" i="20"/>
  <c r="E34" i="19"/>
  <c r="F35" i="19"/>
  <c r="E4" i="20"/>
  <c r="E5" i="20"/>
  <c r="E28" i="19"/>
  <c r="F29" i="19" s="1"/>
  <c r="C23" i="20"/>
  <c r="S22" i="20"/>
  <c r="C22" i="20"/>
  <c r="F27" i="19"/>
  <c r="E26" i="19"/>
  <c r="E22" i="20"/>
  <c r="J49" i="20"/>
  <c r="C49" i="20"/>
  <c r="E24" i="19"/>
  <c r="E23" i="19"/>
  <c r="F25" i="19"/>
  <c r="J14" i="20"/>
  <c r="L68" i="20"/>
  <c r="L72" i="20" s="1"/>
  <c r="L4" i="20"/>
  <c r="J31" i="20"/>
  <c r="J13" i="20"/>
  <c r="E18" i="19"/>
  <c r="S4" i="20"/>
  <c r="J4" i="20"/>
  <c r="F17" i="19"/>
  <c r="E14" i="20"/>
  <c r="Q41" i="20"/>
  <c r="L41" i="20"/>
  <c r="E32" i="20"/>
  <c r="Q4" i="20"/>
  <c r="F15" i="19"/>
  <c r="E11" i="19"/>
  <c r="E63" i="20" l="1"/>
  <c r="E72" i="20" l="1"/>
  <c r="C72" i="20"/>
  <c r="S63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S27" i="20" s="1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9" i="20" s="1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300-00000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3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300-00000A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300-00000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300-00000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300-00000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300-00001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300-00001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300-00001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300-00001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300-00001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300-00001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3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300-00001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3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300-00001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300-00001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300-00001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300-00001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3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300-00002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3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300-00002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3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300-00002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 xr:uid="{00000000-0006-0000-0300-00002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 xr:uid="{00000000-0006-0000-0300-00002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 xr:uid="{00000000-0006-0000-0300-00002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 xr:uid="{00000000-0006-0000-0300-00002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 xr:uid="{00000000-0006-0000-0300-00002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 xr:uid="{00000000-0006-0000-0300-00002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 xr:uid="{00000000-0006-0000-0300-00002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 xr:uid="{00000000-0006-0000-0300-00002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 xr:uid="{00000000-0006-0000-0300-00002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 xr:uid="{00000000-0006-0000-0300-00002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 xr:uid="{00000000-0006-0000-0300-00002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 xr:uid="{00000000-0006-0000-0300-00003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 xr:uid="{00000000-0006-0000-0300-00003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 xr:uid="{00000000-0006-0000-0300-00003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 xr:uid="{00000000-0006-0000-0300-00003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 xr:uid="{00000000-0006-0000-0300-00003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 xr:uid="{00000000-0006-0000-0300-00003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 xr:uid="{00000000-0006-0000-0300-00003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 xr:uid="{00000000-0006-0000-0300-00003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 xr:uid="{00000000-0006-0000-0300-000038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 xr:uid="{00000000-0006-0000-0300-00003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 xr:uid="{00000000-0006-0000-0300-00003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 xr:uid="{00000000-0006-0000-0300-00003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 xr:uid="{00000000-0006-0000-0300-00003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 xr:uid="{00000000-0006-0000-0300-00003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 xr:uid="{00000000-0006-0000-0300-00003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 xr:uid="{00000000-0006-0000-0300-00003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 xr:uid="{00000000-0006-0000-0300-00004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 xr:uid="{00000000-0006-0000-0300-00004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 xr:uid="{00000000-0006-0000-0300-00004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 xr:uid="{00000000-0006-0000-0300-00004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 xr:uid="{00000000-0006-0000-0300-00004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 xr:uid="{00000000-0006-0000-0300-00004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<sst xmlns="http://schemas.openxmlformats.org/spreadsheetml/2006/main" count="327" uniqueCount="160">
  <si>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</si>
  <si>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</si>
  <si>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</si>
  <si>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</si>
  <si>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</si>
  <si>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</si>
  <si>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</si>
  <si>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</si>
  <si>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</si>
  <si>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</si>
  <si>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</si>
  <si>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</si>
  <si>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</si>
  <si>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</si>
  <si>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</si>
  <si>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</si>
  <si>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</si>
  <si>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</si>
  <si>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</si>
  <si>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</si>
  <si>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</si>
  <si>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</si>
  <si>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</si>
  <si>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</si>
  <si>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</si>
  <si>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</si>
  <si>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</si>
  <si>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</si>
  <si>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</si>
  <si>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</si>
  <si>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</si>
  <si>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</si>
  <si>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</si>
  <si>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</si>
  <si>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</si>
  <si>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</si>
  <si>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</si>
  <si>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</si>
  <si>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</si>
  <si>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</si>
  <si>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</si>
  <si>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</si>
  <si>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</si>
  <si>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</si>
  <si>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</si>
  <si>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</si>
  <si>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</si>
  <si>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</si>
  <si>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</si>
  <si>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</si>
  <si>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</si>
  <si>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</si>
  <si>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</si>
  <si>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</si>
  <si>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</si>
  <si>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</si>
  <si>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</si>
  <si>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</si>
  <si>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</si>
  <si>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</si>
  <si>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</si>
  <si>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</si>
  <si>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</si>
  <si>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</si>
  <si>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</si>
  <si>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</si>
  <si>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</si>
  <si>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</si>
  <si>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</si>
  <si>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</si>
  <si>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</si>
  <si>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</si>
  <si>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</si>
  <si>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</si>
  <si>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</si>
  <si>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</si>
  <si>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</si>
  <si>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</si>
  <si>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</si>
  <si>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</si>
  <si>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</si>
  <si>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</si>
  <si>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</si>
  <si>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</si>
  <si>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</si>
  <si>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</si>
  <si>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</si>
  <si>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</si>
  <si>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</si>
  <si>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</si>
  <si>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</si>
  <si>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</si>
  <si>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</si>
  <si>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</si>
  <si>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</si>
  <si>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</si>
  <si>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</si>
  <si>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</si>
  <si>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</si>
  <si>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</si>
  <si>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</si>
  <si>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</si>
  <si>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</si>
  <si>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</si>
  <si>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</si>
  <si>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</si>
  <si>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</si>
  <si>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</si>
  <si>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</si>
  <si>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</si>
  <si>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</si>
  <si>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</si>
  <si>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</si>
  <si>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</si>
  <si>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</si>
  <si>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</si>
  <si>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</si>
  <si>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</si>
  <si>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</si>
  <si>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</si>
  <si>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</si>
  <si>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</si>
  <si>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</si>
  <si>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</si>
  <si>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</si>
  <si>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</si>
  <si>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</si>
  <si>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</si>
  <si>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</si>
  <si>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</si>
  <si>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</si>
  <si>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</si>
  <si>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</si>
  <si>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</si>
  <si>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</si>
  <si>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</si>
  <si>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</si>
  <si>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</si>
  <si>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</si>
  <si>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</si>
  <si>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</si>
  <si>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</si>
  <si>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</si>
  <si>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</si>
  <si>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</si>
  <si>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</si>
  <si>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</si>
  <si>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</si>
  <si>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</si>
  <si>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</si>
  <si>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</si>
  <si>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ნ- 5000</t>
  </si>
  <si>
    <t>ლობჟანიძე</t>
  </si>
  <si>
    <t>ნიჟარაძე</t>
  </si>
  <si>
    <t>კვანტალიანი</t>
  </si>
  <si>
    <t>სახამბერიძე</t>
  </si>
  <si>
    <t>დირექტორი</t>
  </si>
  <si>
    <t>ბუღალტერი</t>
  </si>
  <si>
    <t>გამყიდველი</t>
  </si>
  <si>
    <t>მანქანა-დანადგარები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</si>
</sst>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15" fillId="0" borderId="10" xfId="0" applyNumberFormat="1" applyFont="1" applyBorder="1"/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wrapText="1"/>
    </xf>
    <xf numFmtId="3" fontId="1" fillId="2" borderId="4" xfId="0" applyNumberFormat="1" applyFont="1" applyFill="1" applyBorder="1" applyAlignment="1">
      <alignment wrapText="1"/>
    </xf>
    <xf numFmtId="3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</cellXfs>
  <cellStyles count="1">
    <cellStyle name="Normal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9525</xdr:rowOff>
        </xdr:from>
        <xdr:to>
          <xdr:col>10</xdr:col>
          <xdr:colOff>314325</xdr:colOff>
          <xdr:row>51</xdr:row>
          <xdr:rowOff>57150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428625</xdr:colOff>
          <xdr:row>0</xdr:row>
          <xdr:rowOff>0</xdr:rowOff>
        </xdr:from>
        <xdr:to>
          <xdr:col>31</xdr:col>
          <xdr:colOff>76200</xdr:colOff>
          <xdr:row>36</xdr:row>
          <xdr:rowOff>209550</xdr:rowOff>
        </xdr:to>
        <xdr:sp macro="" textlink="">
          <xdr:nvSpPr>
            <xdr:cNvPr id="16495" name="Object 111" hidden="1">
              <a:extLst>
                <a:ext uri="{63B3BB69-23CF-44E3-9099-C40C66FF867C}">
                  <a14:compatExt spid="_x0000_s16495"/>
                </a:ext>
                <a:ext uri="{FF2B5EF4-FFF2-40B4-BE49-F238E27FC236}">
                  <a16:creationId xmlns:a16="http://schemas.microsoft.com/office/drawing/2014/main" id="{F344F996-1E26-4538-8E8F-DD3A35C498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96222</xdr:colOff>
          <xdr:row>0</xdr:row>
          <xdr:rowOff>0</xdr:rowOff>
        </xdr:from>
        <xdr:to>
          <xdr:col>18</xdr:col>
          <xdr:colOff>441649</xdr:colOff>
          <xdr:row>50</xdr:row>
          <xdr:rowOff>184474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B0EA1AB4-E562-409F-BBBF-6AE56FD35D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0</xdr:row>
          <xdr:rowOff>0</xdr:rowOff>
        </xdr:from>
        <xdr:to>
          <xdr:col>21</xdr:col>
          <xdr:colOff>323850</xdr:colOff>
          <xdr:row>48</xdr:row>
          <xdr:rowOff>57150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948D551C-D262-476F-B430-27EFFBA668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2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3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view="pageBreakPreview" zoomScaleNormal="100" zoomScaleSheetLayoutView="100" workbookViewId="0">
      <selection activeCell="L37" sqref="L37"/>
    </sheetView>
  </sheetViews>
  <sheetFormatPr defaultRowHeight="15" x14ac:dyDescent="0.25"/>
  <cols>
    <col min="2" max="2" width="8.85546875" customWidth="1"/>
    <col min="9" max="9" width="8.85546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9525</xdr:rowOff>
              </from>
              <to>
                <xdr:col>10</xdr:col>
                <xdr:colOff>314325</xdr:colOff>
                <xdr:row>51</xdr:row>
                <xdr:rowOff>57150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K125"/>
  <sheetViews>
    <sheetView workbookViewId="0">
      <selection activeCell="S22" sqref="S22"/>
    </sheetView>
  </sheetViews>
  <sheetFormatPr defaultColWidth="9.140625" defaultRowHeight="15" x14ac:dyDescent="0.25"/>
  <cols>
    <col min="1" max="1" width="3.28515625" style="51" customWidth="1"/>
    <col min="2" max="2" width="4.5703125" style="51" customWidth="1"/>
    <col min="3" max="3" width="8.140625" style="51" customWidth="1"/>
    <col min="4" max="4" width="3.85546875" style="51" customWidth="1"/>
    <col min="5" max="5" width="7" style="51" customWidth="1"/>
    <col min="6" max="6" width="2.28515625" style="51" customWidth="1"/>
    <col min="7" max="7" width="2" style="51" customWidth="1"/>
    <col min="8" max="8" width="2.28515625" style="51" customWidth="1"/>
    <col min="9" max="9" width="3.42578125" style="51" customWidth="1"/>
    <col min="10" max="10" width="12.28515625" style="51" customWidth="1"/>
    <col min="11" max="11" width="3.7109375" style="51" customWidth="1"/>
    <col min="12" max="12" width="7.7109375" style="51" customWidth="1"/>
    <col min="13" max="13" width="2.140625" style="51" customWidth="1"/>
    <col min="14" max="14" width="2.5703125" style="51" customWidth="1"/>
    <col min="15" max="15" width="2.85546875" style="51" customWidth="1"/>
    <col min="16" max="16" width="4.42578125" style="51" customWidth="1"/>
    <col min="17" max="17" width="9.140625" style="51"/>
    <col min="18" max="18" width="3.85546875" style="51" customWidth="1"/>
    <col min="19" max="19" width="8" style="51" customWidth="1"/>
    <col min="20" max="20" width="2.5703125" style="51" customWidth="1"/>
    <col min="21" max="16384" width="9.140625" style="51"/>
  </cols>
  <sheetData>
    <row r="1" spans="1:37" x14ac:dyDescent="0.25">
      <c r="A1" s="48"/>
      <c r="B1" s="48"/>
      <c r="C1" s="48"/>
      <c r="D1" s="48"/>
      <c r="E1" s="48"/>
      <c r="F1" s="48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</row>
    <row r="2" spans="1:37" x14ac:dyDescent="0.25">
      <c r="A2" s="52" t="s">
        <v>2</v>
      </c>
      <c r="B2" s="52"/>
      <c r="C2" s="82">
        <v>1110</v>
      </c>
      <c r="D2" s="82"/>
      <c r="E2" s="82"/>
      <c r="F2" s="53" t="s">
        <v>125</v>
      </c>
      <c r="G2" s="50"/>
      <c r="H2" s="52" t="s">
        <v>2</v>
      </c>
      <c r="I2" s="52"/>
      <c r="J2" s="82">
        <v>1210</v>
      </c>
      <c r="K2" s="82"/>
      <c r="L2" s="82"/>
      <c r="M2" s="53" t="s">
        <v>125</v>
      </c>
      <c r="N2" s="53"/>
      <c r="O2" s="52" t="s">
        <v>2</v>
      </c>
      <c r="P2" s="52"/>
      <c r="Q2" s="82">
        <v>1410</v>
      </c>
      <c r="R2" s="82"/>
      <c r="S2" s="82"/>
      <c r="T2" s="53" t="s">
        <v>125</v>
      </c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 x14ac:dyDescent="0.25">
      <c r="A3" s="49"/>
      <c r="B3" s="49" t="s">
        <v>119</v>
      </c>
      <c r="C3" s="54">
        <v>2600</v>
      </c>
      <c r="D3" s="83"/>
      <c r="E3" s="84"/>
      <c r="F3" s="49"/>
      <c r="G3" s="50"/>
      <c r="H3" s="49"/>
      <c r="I3" s="49" t="s">
        <v>119</v>
      </c>
      <c r="J3" s="54">
        <v>12800</v>
      </c>
      <c r="K3" s="83"/>
      <c r="L3" s="84"/>
      <c r="M3" s="49"/>
      <c r="N3" s="49"/>
      <c r="O3" s="49"/>
      <c r="P3" s="49" t="s">
        <v>119</v>
      </c>
      <c r="Q3" s="54">
        <v>0</v>
      </c>
      <c r="R3" s="83"/>
      <c r="S3" s="84"/>
      <c r="T3" s="49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</row>
    <row r="4" spans="1:37" ht="21" customHeight="1" x14ac:dyDescent="0.25">
      <c r="A4" s="49"/>
      <c r="B4" s="49" t="s">
        <v>116</v>
      </c>
      <c r="C4" s="58">
        <v>7906</v>
      </c>
      <c r="D4" s="61" t="s">
        <v>117</v>
      </c>
      <c r="E4" s="58">
        <f>'saregistracio jurnali '!F10</f>
        <v>100</v>
      </c>
      <c r="F4" s="49"/>
      <c r="G4" s="50"/>
      <c r="H4" s="49"/>
      <c r="I4" s="49" t="s">
        <v>132</v>
      </c>
      <c r="J4" s="58">
        <f>'saregistracio jurnali '!E16</f>
        <v>9000</v>
      </c>
      <c r="K4" s="61" t="s">
        <v>133</v>
      </c>
      <c r="L4" s="58">
        <f>'saregistracio jurnali '!F20</f>
        <v>3540</v>
      </c>
      <c r="M4" s="49"/>
      <c r="N4" s="49"/>
      <c r="O4" s="49"/>
      <c r="P4" s="49" t="s">
        <v>118</v>
      </c>
      <c r="Q4" s="58">
        <f>'saregistracio jurnali '!E11</f>
        <v>10030</v>
      </c>
      <c r="R4" s="61" t="s">
        <v>132</v>
      </c>
      <c r="S4" s="58">
        <f>'saregistracio jurnali '!F17</f>
        <v>9000</v>
      </c>
      <c r="T4" s="49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7" ht="30" x14ac:dyDescent="0.25">
      <c r="A5" s="49"/>
      <c r="B5" s="49"/>
      <c r="C5" s="59"/>
      <c r="D5" s="58" t="s">
        <v>120</v>
      </c>
      <c r="E5" s="58">
        <f>'saregistracio jurnali '!F29</f>
        <v>1872</v>
      </c>
      <c r="F5"/>
      <c r="G5" s="50"/>
      <c r="H5" s="49"/>
      <c r="I5" s="49"/>
      <c r="J5" s="59"/>
      <c r="K5" s="58" t="s">
        <v>134</v>
      </c>
      <c r="L5" s="58">
        <f>Q22</f>
        <v>468</v>
      </c>
      <c r="M5"/>
      <c r="N5"/>
      <c r="O5" s="49"/>
      <c r="P5" s="49"/>
      <c r="Q5" s="59"/>
      <c r="R5" s="58"/>
      <c r="S5" s="58"/>
      <c r="T5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</row>
    <row r="6" spans="1:37" ht="30" x14ac:dyDescent="0.25">
      <c r="A6" s="49"/>
      <c r="B6" s="49"/>
      <c r="C6" s="59"/>
      <c r="D6" s="58"/>
      <c r="E6" s="53"/>
      <c r="F6" s="49"/>
      <c r="G6" s="50"/>
      <c r="H6" s="49"/>
      <c r="I6" s="49"/>
      <c r="J6" s="59"/>
      <c r="K6" s="58" t="s">
        <v>139</v>
      </c>
      <c r="L6" s="58">
        <f>'saregistracio jurnali '!F33</f>
        <v>2196</v>
      </c>
      <c r="M6" s="49"/>
      <c r="N6" s="49"/>
      <c r="O6" s="49"/>
      <c r="P6" s="49"/>
      <c r="Q6" s="59"/>
      <c r="R6" s="58"/>
      <c r="S6" s="53"/>
      <c r="T6" s="49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</row>
    <row r="7" spans="1:37" x14ac:dyDescent="0.25">
      <c r="A7" s="49"/>
      <c r="B7" s="49"/>
      <c r="C7" s="56"/>
      <c r="D7" s="60"/>
      <c r="E7" s="57"/>
      <c r="F7"/>
      <c r="G7" s="50"/>
      <c r="H7" s="49"/>
      <c r="I7" s="49"/>
      <c r="J7" s="56"/>
      <c r="K7" s="60"/>
      <c r="L7" s="57"/>
      <c r="M7"/>
      <c r="N7"/>
      <c r="O7" s="49"/>
      <c r="P7" s="49"/>
      <c r="Q7" s="56"/>
      <c r="R7" s="60"/>
      <c r="S7" s="57"/>
      <c r="T7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</row>
    <row r="8" spans="1:37" x14ac:dyDescent="0.25">
      <c r="A8" s="49"/>
      <c r="B8" s="49" t="s">
        <v>121</v>
      </c>
      <c r="C8" s="64">
        <f>SUM(C4:C7)</f>
        <v>7906</v>
      </c>
      <c r="D8" s="55" t="s">
        <v>121</v>
      </c>
      <c r="E8" s="62">
        <f>SUM(E4:E7)</f>
        <v>1972</v>
      </c>
      <c r="F8" s="49"/>
      <c r="G8" s="50"/>
      <c r="H8" s="49"/>
      <c r="I8" s="49" t="s">
        <v>121</v>
      </c>
      <c r="J8" s="64">
        <f>SUM(J4:J7)</f>
        <v>9000</v>
      </c>
      <c r="K8" s="55" t="s">
        <v>121</v>
      </c>
      <c r="L8" s="62">
        <f>SUM(L4:L7)</f>
        <v>6204</v>
      </c>
      <c r="M8" s="49"/>
      <c r="N8" s="49"/>
      <c r="O8" s="49"/>
      <c r="P8" s="49" t="s">
        <v>121</v>
      </c>
      <c r="Q8" s="64">
        <f>SUM(Q4:Q7)</f>
        <v>10030</v>
      </c>
      <c r="R8" s="55" t="s">
        <v>121</v>
      </c>
      <c r="S8" s="62">
        <f>SUM(S4:S7)</f>
        <v>9000</v>
      </c>
      <c r="T8" s="49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</row>
    <row r="9" spans="1:37" x14ac:dyDescent="0.25">
      <c r="A9" s="49"/>
      <c r="B9" s="49" t="s">
        <v>119</v>
      </c>
      <c r="C9" s="63">
        <f>C8+C3-E8</f>
        <v>8534</v>
      </c>
      <c r="D9" s="49"/>
      <c r="E9" s="58"/>
      <c r="F9" s="49"/>
      <c r="G9" s="50"/>
      <c r="H9" s="49"/>
      <c r="I9" s="49" t="s">
        <v>119</v>
      </c>
      <c r="J9" s="63">
        <f>J3+J8-L8</f>
        <v>15596</v>
      </c>
      <c r="K9" s="49"/>
      <c r="L9" s="58"/>
      <c r="M9" s="49"/>
      <c r="N9" s="49"/>
      <c r="O9" s="49"/>
      <c r="P9" s="49" t="s">
        <v>119</v>
      </c>
      <c r="Q9" s="63">
        <f>Q8-S8</f>
        <v>1030</v>
      </c>
      <c r="R9" s="49"/>
      <c r="S9" s="58"/>
      <c r="T9" s="49"/>
      <c r="U9" s="50"/>
      <c r="V9" s="50"/>
      <c r="W9" s="50"/>
      <c r="X9" s="65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</row>
    <row r="10" spans="1:37" ht="21" customHeight="1" x14ac:dyDescent="0.25">
      <c r="A10" s="49"/>
      <c r="B10" s="49"/>
      <c r="C10" s="49"/>
      <c r="D10" s="49"/>
      <c r="E10" s="49"/>
      <c r="F10" s="49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</row>
    <row r="11" spans="1:37" ht="21" customHeight="1" x14ac:dyDescent="0.25">
      <c r="A11" s="52" t="s">
        <v>2</v>
      </c>
      <c r="B11" s="52"/>
      <c r="C11" s="82">
        <v>1640</v>
      </c>
      <c r="D11" s="82"/>
      <c r="E11" s="82"/>
      <c r="F11" s="53" t="s">
        <v>125</v>
      </c>
      <c r="G11" s="50"/>
      <c r="H11" s="52" t="s">
        <v>2</v>
      </c>
      <c r="I11" s="52"/>
      <c r="J11" s="82">
        <v>2150</v>
      </c>
      <c r="K11" s="82"/>
      <c r="L11" s="82"/>
      <c r="M11" s="53" t="s">
        <v>125</v>
      </c>
      <c r="N11" s="53"/>
      <c r="O11" s="52" t="s">
        <v>2</v>
      </c>
      <c r="P11" s="52"/>
      <c r="Q11" s="82">
        <v>3110</v>
      </c>
      <c r="R11" s="82"/>
      <c r="S11" s="82"/>
      <c r="T11" s="53" t="s">
        <v>125</v>
      </c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</row>
    <row r="12" spans="1:37" ht="21" customHeight="1" x14ac:dyDescent="0.25">
      <c r="A12" s="49"/>
      <c r="B12" s="49" t="s">
        <v>119</v>
      </c>
      <c r="C12" s="54">
        <v>14000</v>
      </c>
      <c r="D12" s="83"/>
      <c r="E12" s="84"/>
      <c r="F12" s="49"/>
      <c r="G12" s="50"/>
      <c r="H12" s="49"/>
      <c r="I12" s="49" t="s">
        <v>119</v>
      </c>
      <c r="J12" s="54">
        <v>0</v>
      </c>
      <c r="K12" s="83"/>
      <c r="L12" s="84"/>
      <c r="M12" s="49"/>
      <c r="N12" s="49"/>
      <c r="O12" s="49"/>
      <c r="P12" s="49"/>
      <c r="Q12" s="54"/>
      <c r="R12" s="66" t="s">
        <v>135</v>
      </c>
      <c r="S12" s="67">
        <v>100</v>
      </c>
      <c r="T12" s="49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</row>
    <row r="13" spans="1:37" ht="21" customHeight="1" x14ac:dyDescent="0.25">
      <c r="A13" s="49"/>
      <c r="B13" s="49"/>
      <c r="C13" s="58"/>
      <c r="D13" s="61" t="s">
        <v>116</v>
      </c>
      <c r="E13" s="58">
        <v>4000</v>
      </c>
      <c r="F13" s="49"/>
      <c r="G13" s="50"/>
      <c r="H13" s="49"/>
      <c r="I13" s="49" t="s">
        <v>133</v>
      </c>
      <c r="J13" s="58">
        <f>'saregistracio jurnali '!E18</f>
        <v>3000</v>
      </c>
      <c r="K13" s="61"/>
      <c r="L13" s="58"/>
      <c r="M13" s="49"/>
      <c r="N13" s="49"/>
      <c r="O13" s="49"/>
      <c r="P13" s="49" t="s">
        <v>117</v>
      </c>
      <c r="Q13" s="58">
        <v>100</v>
      </c>
      <c r="R13" s="61"/>
      <c r="S13" s="58"/>
      <c r="T13" s="49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</row>
    <row r="14" spans="1:37" ht="21" customHeight="1" x14ac:dyDescent="0.25">
      <c r="A14" s="49"/>
      <c r="B14" s="49"/>
      <c r="C14" s="59"/>
      <c r="D14" s="58" t="s">
        <v>118</v>
      </c>
      <c r="E14" s="58">
        <f>'saregistracio jurnali '!F15</f>
        <v>5000</v>
      </c>
      <c r="F14"/>
      <c r="G14" s="50"/>
      <c r="H14" s="49"/>
      <c r="I14" s="49" t="s">
        <v>138</v>
      </c>
      <c r="J14" s="59">
        <f>'saregistracio jurnali '!E21</f>
        <v>5000</v>
      </c>
      <c r="K14" s="58"/>
      <c r="L14" s="58"/>
      <c r="M14"/>
      <c r="N14"/>
      <c r="O14" s="49"/>
      <c r="P14" s="49"/>
      <c r="Q14" s="59"/>
      <c r="R14" s="58"/>
      <c r="S14" s="58"/>
      <c r="T14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</row>
    <row r="15" spans="1:37" ht="21" customHeight="1" x14ac:dyDescent="0.25">
      <c r="A15" s="49"/>
      <c r="B15" s="49"/>
      <c r="C15" s="59"/>
      <c r="D15" s="58"/>
      <c r="E15" s="53"/>
      <c r="F15" s="49"/>
      <c r="G15" s="50"/>
      <c r="H15" s="49"/>
      <c r="I15" s="49"/>
      <c r="J15" s="59"/>
      <c r="K15" s="58"/>
      <c r="L15" s="53"/>
      <c r="M15" s="49"/>
      <c r="N15" s="49"/>
      <c r="O15" s="49"/>
      <c r="P15" s="49"/>
      <c r="Q15" s="59"/>
      <c r="R15" s="58"/>
      <c r="S15" s="53"/>
      <c r="T15" s="49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</row>
    <row r="16" spans="1:37" ht="21" customHeight="1" x14ac:dyDescent="0.25">
      <c r="A16" s="49"/>
      <c r="B16" s="49"/>
      <c r="C16" s="56"/>
      <c r="D16" s="60"/>
      <c r="E16" s="57"/>
      <c r="F16"/>
      <c r="G16" s="50"/>
      <c r="H16" s="49"/>
      <c r="I16" s="49"/>
      <c r="J16" s="56"/>
      <c r="K16" s="60"/>
      <c r="L16" s="57"/>
      <c r="M16"/>
      <c r="N16"/>
      <c r="O16" s="49"/>
      <c r="P16" s="49"/>
      <c r="Q16" s="56"/>
      <c r="R16" s="60"/>
      <c r="S16" s="57"/>
      <c r="T16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</row>
    <row r="17" spans="1:37" ht="21" customHeight="1" x14ac:dyDescent="0.25">
      <c r="A17" s="49"/>
      <c r="B17" s="49" t="s">
        <v>121</v>
      </c>
      <c r="C17" s="64">
        <f>SUM(C13:C16)</f>
        <v>0</v>
      </c>
      <c r="D17" s="55" t="s">
        <v>121</v>
      </c>
      <c r="E17" s="62">
        <f>SUM(E13:E16)</f>
        <v>9000</v>
      </c>
      <c r="F17" s="49"/>
      <c r="G17" s="50"/>
      <c r="H17" s="49"/>
      <c r="I17" s="49" t="s">
        <v>121</v>
      </c>
      <c r="J17" s="64">
        <f>SUM(J13:J16)</f>
        <v>8000</v>
      </c>
      <c r="K17" s="55" t="s">
        <v>121</v>
      </c>
      <c r="L17" s="62">
        <f>SUM(L13:L16)</f>
        <v>0</v>
      </c>
      <c r="M17" s="49"/>
      <c r="N17" s="49"/>
      <c r="O17" s="49"/>
      <c r="P17" s="49" t="s">
        <v>121</v>
      </c>
      <c r="Q17" s="64">
        <f>SUM(Q13:Q16)</f>
        <v>100</v>
      </c>
      <c r="R17" s="55" t="s">
        <v>121</v>
      </c>
      <c r="S17" s="62">
        <f>SUM(S13:S16)</f>
        <v>0</v>
      </c>
      <c r="T17" s="49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</row>
    <row r="18" spans="1:37" ht="21" customHeight="1" x14ac:dyDescent="0.25">
      <c r="A18" s="49"/>
      <c r="B18" s="49" t="s">
        <v>119</v>
      </c>
      <c r="C18" s="63">
        <f>C12-E17</f>
        <v>5000</v>
      </c>
      <c r="D18" s="49"/>
      <c r="E18" s="58"/>
      <c r="F18" s="49"/>
      <c r="G18" s="50"/>
      <c r="H18" s="49"/>
      <c r="I18" s="49" t="s">
        <v>119</v>
      </c>
      <c r="J18" s="63">
        <f>J17</f>
        <v>8000</v>
      </c>
      <c r="K18" s="49"/>
      <c r="L18" s="58"/>
      <c r="M18" s="49"/>
      <c r="N18" s="49"/>
      <c r="O18" s="49"/>
      <c r="P18" s="49"/>
      <c r="Q18" s="63"/>
      <c r="R18" s="49" t="s">
        <v>135</v>
      </c>
      <c r="S18" s="58">
        <v>0</v>
      </c>
      <c r="T18" s="49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</row>
    <row r="19" spans="1:37" ht="21" customHeight="1" x14ac:dyDescent="0.25">
      <c r="A19" s="49"/>
      <c r="B19" s="49"/>
      <c r="C19" s="49"/>
      <c r="D19" s="49"/>
      <c r="E19" s="49"/>
      <c r="F19" s="49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</row>
    <row r="20" spans="1:37" ht="21" customHeight="1" x14ac:dyDescent="0.25">
      <c r="A20" s="52" t="s">
        <v>2</v>
      </c>
      <c r="B20" s="52"/>
      <c r="C20" s="82">
        <v>3130</v>
      </c>
      <c r="D20" s="82"/>
      <c r="E20" s="82"/>
      <c r="F20" s="53" t="s">
        <v>125</v>
      </c>
      <c r="G20" s="50"/>
      <c r="H20" s="52" t="s">
        <v>2</v>
      </c>
      <c r="I20" s="52"/>
      <c r="J20" s="82">
        <v>3210</v>
      </c>
      <c r="K20" s="82"/>
      <c r="L20" s="82"/>
      <c r="M20" s="53" t="s">
        <v>125</v>
      </c>
      <c r="N20" s="53"/>
      <c r="O20" s="52" t="s">
        <v>2</v>
      </c>
      <c r="P20" s="52"/>
      <c r="Q20" s="82">
        <v>3320</v>
      </c>
      <c r="R20" s="82"/>
      <c r="S20" s="82"/>
      <c r="T20" s="53" t="s">
        <v>125</v>
      </c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</row>
    <row r="21" spans="1:37" ht="21" customHeight="1" x14ac:dyDescent="0.25">
      <c r="A21" s="49"/>
      <c r="B21" s="49"/>
      <c r="C21" s="54"/>
      <c r="D21" s="66" t="s">
        <v>135</v>
      </c>
      <c r="E21" s="67">
        <v>800</v>
      </c>
      <c r="F21" s="49"/>
      <c r="G21" s="50"/>
      <c r="H21" s="49"/>
      <c r="I21" s="49"/>
      <c r="J21" s="54"/>
      <c r="K21" s="66" t="s">
        <v>135</v>
      </c>
      <c r="L21" s="67">
        <v>3500</v>
      </c>
      <c r="M21" s="49"/>
      <c r="N21" s="49"/>
      <c r="O21" s="49"/>
      <c r="P21" s="49"/>
      <c r="Q21" s="54"/>
      <c r="R21" s="66" t="s">
        <v>135</v>
      </c>
      <c r="S21" s="67">
        <v>200</v>
      </c>
      <c r="T21" s="49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</row>
    <row r="22" spans="1:37" ht="21" customHeight="1" x14ac:dyDescent="0.25">
      <c r="A22" s="49"/>
      <c r="B22" s="49" t="s">
        <v>137</v>
      </c>
      <c r="C22" s="58">
        <f>'saregistracio jurnali '!E26</f>
        <v>268</v>
      </c>
      <c r="D22" s="61" t="s">
        <v>136</v>
      </c>
      <c r="E22" s="58">
        <f>'saregistracio jurnali '!F25</f>
        <v>1340</v>
      </c>
      <c r="F22" s="49"/>
      <c r="G22" s="50"/>
      <c r="H22" s="49"/>
      <c r="I22" s="49"/>
      <c r="J22" s="58"/>
      <c r="K22" s="61"/>
      <c r="L22" s="58"/>
      <c r="M22" s="49"/>
      <c r="N22" s="49"/>
      <c r="O22" s="49"/>
      <c r="P22" s="49" t="s">
        <v>134</v>
      </c>
      <c r="Q22" s="58">
        <f>S22+S21</f>
        <v>468</v>
      </c>
      <c r="R22" s="61" t="s">
        <v>137</v>
      </c>
      <c r="S22" s="58">
        <f>'saregistracio jurnali '!F27</f>
        <v>268</v>
      </c>
      <c r="T22" s="49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</row>
    <row r="23" spans="1:37" ht="21" customHeight="1" x14ac:dyDescent="0.25">
      <c r="A23" s="49"/>
      <c r="B23" s="49" t="s">
        <v>120</v>
      </c>
      <c r="C23" s="59">
        <f>E22+E21-C22</f>
        <v>1872</v>
      </c>
      <c r="D23" s="58"/>
      <c r="E23" s="58"/>
      <c r="F23"/>
      <c r="G23" s="50"/>
      <c r="H23" s="49"/>
      <c r="I23" s="49"/>
      <c r="J23" s="59"/>
      <c r="K23" s="58"/>
      <c r="L23" s="58"/>
      <c r="M23"/>
      <c r="N23"/>
      <c r="O23" s="49"/>
      <c r="P23" s="49"/>
      <c r="Q23" s="59"/>
      <c r="R23" s="58"/>
      <c r="S23" s="58"/>
      <c r="T23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</row>
    <row r="24" spans="1:37" ht="21" customHeight="1" x14ac:dyDescent="0.25">
      <c r="A24" s="49"/>
      <c r="B24" s="49"/>
      <c r="C24" s="59"/>
      <c r="D24" s="58"/>
      <c r="E24" s="53"/>
      <c r="F24" s="49"/>
      <c r="G24" s="50"/>
      <c r="H24" s="49"/>
      <c r="I24" s="49"/>
      <c r="J24" s="59"/>
      <c r="K24" s="58"/>
      <c r="L24" s="53"/>
      <c r="M24" s="49"/>
      <c r="N24" s="49"/>
      <c r="O24" s="49"/>
      <c r="P24" s="49"/>
      <c r="Q24" s="59"/>
      <c r="R24" s="58"/>
      <c r="S24" s="53"/>
      <c r="T24" s="49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</row>
    <row r="25" spans="1:37" ht="21" customHeight="1" x14ac:dyDescent="0.25">
      <c r="A25" s="49"/>
      <c r="B25" s="49"/>
      <c r="C25" s="56"/>
      <c r="D25" s="60"/>
      <c r="E25" s="57"/>
      <c r="F25"/>
      <c r="G25" s="50"/>
      <c r="H25" s="49"/>
      <c r="I25" s="49"/>
      <c r="J25" s="56"/>
      <c r="K25" s="60"/>
      <c r="L25" s="57"/>
      <c r="M25"/>
      <c r="N25"/>
      <c r="O25" s="49"/>
      <c r="P25" s="49"/>
      <c r="Q25" s="56"/>
      <c r="R25" s="60"/>
      <c r="S25" s="57"/>
      <c r="T25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</row>
    <row r="26" spans="1:37" ht="21" customHeight="1" x14ac:dyDescent="0.25">
      <c r="A26" s="49"/>
      <c r="B26" s="49" t="s">
        <v>121</v>
      </c>
      <c r="C26" s="64">
        <f>SUM(C22:C25)</f>
        <v>2140</v>
      </c>
      <c r="D26" s="55" t="s">
        <v>121</v>
      </c>
      <c r="E26" s="62">
        <f>SUM(E22:E25)</f>
        <v>1340</v>
      </c>
      <c r="F26" s="49"/>
      <c r="G26" s="50"/>
      <c r="H26" s="49"/>
      <c r="I26" s="49" t="s">
        <v>121</v>
      </c>
      <c r="J26" s="64">
        <f>SUM(J22:J25)</f>
        <v>0</v>
      </c>
      <c r="K26" s="55" t="s">
        <v>121</v>
      </c>
      <c r="L26" s="62">
        <f>SUM(L22:L25)</f>
        <v>0</v>
      </c>
      <c r="M26" s="49"/>
      <c r="N26" s="49"/>
      <c r="O26" s="49"/>
      <c r="P26" s="49" t="s">
        <v>121</v>
      </c>
      <c r="Q26" s="64">
        <f>SUM(Q22:Q25)</f>
        <v>468</v>
      </c>
      <c r="R26" s="55" t="s">
        <v>121</v>
      </c>
      <c r="S26" s="62">
        <f>SUM(S22:S25)</f>
        <v>268</v>
      </c>
      <c r="T26" s="49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</row>
    <row r="27" spans="1:37" ht="21" customHeight="1" x14ac:dyDescent="0.25">
      <c r="A27" s="49"/>
      <c r="B27" s="49"/>
      <c r="C27" s="63"/>
      <c r="D27" s="49" t="s">
        <v>135</v>
      </c>
      <c r="E27" s="58">
        <v>0</v>
      </c>
      <c r="F27" s="49"/>
      <c r="G27" s="50"/>
      <c r="H27" s="49"/>
      <c r="I27" s="49"/>
      <c r="J27" s="63"/>
      <c r="K27" s="49" t="s">
        <v>135</v>
      </c>
      <c r="L27" s="58">
        <f>L21</f>
        <v>3500</v>
      </c>
      <c r="M27" s="49"/>
      <c r="N27" s="49"/>
      <c r="O27" s="49"/>
      <c r="P27" s="49"/>
      <c r="Q27" s="63"/>
      <c r="R27" s="49" t="s">
        <v>135</v>
      </c>
      <c r="S27" s="58">
        <f>S21+S26-Q26</f>
        <v>0</v>
      </c>
      <c r="T27" s="49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</row>
    <row r="28" spans="1:37" ht="21" customHeight="1" x14ac:dyDescent="0.25">
      <c r="A28" s="49"/>
      <c r="B28" s="49"/>
      <c r="C28" s="49"/>
      <c r="D28" s="49"/>
      <c r="E28" s="49"/>
      <c r="F28" s="49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</row>
    <row r="29" spans="1:37" ht="21" customHeight="1" x14ac:dyDescent="0.25">
      <c r="A29" s="52" t="s">
        <v>2</v>
      </c>
      <c r="B29" s="52"/>
      <c r="C29" s="82">
        <v>3330</v>
      </c>
      <c r="D29" s="82"/>
      <c r="E29" s="82"/>
      <c r="F29" s="53" t="s">
        <v>125</v>
      </c>
      <c r="G29" s="50"/>
      <c r="H29" s="52" t="s">
        <v>2</v>
      </c>
      <c r="I29" s="52"/>
      <c r="J29" s="82">
        <v>3340</v>
      </c>
      <c r="K29" s="82"/>
      <c r="L29" s="82"/>
      <c r="M29" s="53" t="s">
        <v>125</v>
      </c>
      <c r="N29" s="53"/>
      <c r="O29" s="52" t="s">
        <v>2</v>
      </c>
      <c r="P29" s="52"/>
      <c r="Q29" s="82">
        <v>3390</v>
      </c>
      <c r="R29" s="82"/>
      <c r="S29" s="82"/>
      <c r="T29" s="53" t="s">
        <v>125</v>
      </c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</row>
    <row r="30" spans="1:37" ht="21" customHeight="1" x14ac:dyDescent="0.25">
      <c r="A30" s="49"/>
      <c r="B30" s="49"/>
      <c r="C30" s="54"/>
      <c r="D30" s="66" t="s">
        <v>135</v>
      </c>
      <c r="E30" s="67">
        <v>0</v>
      </c>
      <c r="F30" s="49"/>
      <c r="G30" s="50"/>
      <c r="H30" s="49"/>
      <c r="I30" s="49" t="s">
        <v>119</v>
      </c>
      <c r="J30" s="54">
        <v>0</v>
      </c>
      <c r="K30" s="83"/>
      <c r="L30" s="84"/>
      <c r="M30" s="49"/>
      <c r="N30" s="49"/>
      <c r="O30" s="49"/>
      <c r="P30" s="49"/>
      <c r="Q30" s="54"/>
      <c r="R30" s="66" t="s">
        <v>135</v>
      </c>
      <c r="S30" s="67">
        <v>0</v>
      </c>
      <c r="T30" s="49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</row>
    <row r="31" spans="1:37" ht="21" customHeight="1" x14ac:dyDescent="0.25">
      <c r="A31" s="49"/>
      <c r="B31" s="49" t="s">
        <v>139</v>
      </c>
      <c r="C31" s="58">
        <f>E31+E32-J31</f>
        <v>2196</v>
      </c>
      <c r="D31" s="61" t="s">
        <v>116</v>
      </c>
      <c r="E31" s="58">
        <v>1206</v>
      </c>
      <c r="F31" s="49"/>
      <c r="G31" s="50"/>
      <c r="H31" s="49"/>
      <c r="I31" s="49" t="s">
        <v>133</v>
      </c>
      <c r="J31" s="58">
        <f>'saregistracio jurnali '!E19</f>
        <v>540</v>
      </c>
      <c r="K31" s="61"/>
      <c r="L31" s="58"/>
      <c r="M31" s="49"/>
      <c r="N31" s="49"/>
      <c r="O31" s="49"/>
      <c r="P31" s="49"/>
      <c r="Q31" s="58"/>
      <c r="R31" s="61" t="s">
        <v>142</v>
      </c>
      <c r="S31" s="58">
        <f>'saregistracio jurnali '!F35</f>
        <v>65</v>
      </c>
      <c r="T31" s="49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</row>
    <row r="32" spans="1:37" ht="21" customHeight="1" x14ac:dyDescent="0.25">
      <c r="A32" s="49"/>
      <c r="B32" s="49"/>
      <c r="C32" s="59"/>
      <c r="D32" s="58" t="s">
        <v>118</v>
      </c>
      <c r="E32" s="58">
        <f>'saregistracio jurnali '!F12</f>
        <v>1530</v>
      </c>
      <c r="F32"/>
      <c r="G32" s="50"/>
      <c r="H32" s="49"/>
      <c r="I32" s="49"/>
      <c r="J32" s="59"/>
      <c r="K32" s="58"/>
      <c r="L32" s="58"/>
      <c r="M32"/>
      <c r="N32"/>
      <c r="O32" s="49"/>
      <c r="P32" s="49"/>
      <c r="Q32" s="59"/>
      <c r="R32" s="58"/>
      <c r="S32" s="58"/>
      <c r="T32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</row>
    <row r="33" spans="1:37" ht="21" customHeight="1" x14ac:dyDescent="0.25">
      <c r="A33" s="49"/>
      <c r="B33" s="49"/>
      <c r="C33" s="59"/>
      <c r="D33" s="58"/>
      <c r="E33" s="53"/>
      <c r="F33" s="49"/>
      <c r="G33" s="50"/>
      <c r="H33" s="49"/>
      <c r="I33" s="49"/>
      <c r="J33" s="59"/>
      <c r="K33" s="58"/>
      <c r="L33" s="53"/>
      <c r="M33" s="49"/>
      <c r="N33" s="49"/>
      <c r="O33" s="49"/>
      <c r="P33" s="49"/>
      <c r="Q33" s="59"/>
      <c r="R33" s="58"/>
      <c r="S33" s="53"/>
      <c r="T33" s="49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</row>
    <row r="34" spans="1:37" ht="21" customHeight="1" x14ac:dyDescent="0.25">
      <c r="A34" s="49"/>
      <c r="B34" s="49"/>
      <c r="C34" s="56"/>
      <c r="D34" s="60"/>
      <c r="E34" s="57"/>
      <c r="F34"/>
      <c r="G34" s="50"/>
      <c r="H34" s="49"/>
      <c r="I34" s="49"/>
      <c r="J34" s="56"/>
      <c r="K34" s="60"/>
      <c r="L34" s="57"/>
      <c r="M34"/>
      <c r="N34"/>
      <c r="O34" s="49"/>
      <c r="P34" s="49"/>
      <c r="Q34" s="56"/>
      <c r="R34" s="60"/>
      <c r="S34" s="57"/>
      <c r="T34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</row>
    <row r="35" spans="1:37" ht="21" customHeight="1" x14ac:dyDescent="0.25">
      <c r="A35" s="49"/>
      <c r="B35" s="49" t="s">
        <v>121</v>
      </c>
      <c r="C35" s="64">
        <f>SUM(C31:C34)</f>
        <v>2196</v>
      </c>
      <c r="D35" s="55" t="s">
        <v>121</v>
      </c>
      <c r="E35" s="62">
        <f>SUM(E31:E34)</f>
        <v>2736</v>
      </c>
      <c r="F35" s="49"/>
      <c r="G35" s="50"/>
      <c r="H35" s="49"/>
      <c r="I35" s="49" t="s">
        <v>121</v>
      </c>
      <c r="J35" s="64">
        <f>SUM(J31:J34)</f>
        <v>540</v>
      </c>
      <c r="K35" s="55" t="s">
        <v>121</v>
      </c>
      <c r="L35" s="62">
        <f>SUM(L31:L34)</f>
        <v>0</v>
      </c>
      <c r="M35" s="49"/>
      <c r="N35" s="49"/>
      <c r="O35" s="49"/>
      <c r="P35" s="49" t="s">
        <v>121</v>
      </c>
      <c r="Q35" s="64">
        <f>SUM(Q31:Q34)</f>
        <v>0</v>
      </c>
      <c r="R35" s="55" t="s">
        <v>121</v>
      </c>
      <c r="S35" s="62">
        <f>SUM(S31:S34)</f>
        <v>65</v>
      </c>
      <c r="T35" s="49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</row>
    <row r="36" spans="1:37" ht="21" customHeight="1" x14ac:dyDescent="0.25">
      <c r="A36" s="49"/>
      <c r="B36" s="49"/>
      <c r="C36" s="63"/>
      <c r="D36" s="49" t="s">
        <v>135</v>
      </c>
      <c r="E36" s="58">
        <f>E35-C35</f>
        <v>540</v>
      </c>
      <c r="F36" s="49"/>
      <c r="G36" s="50"/>
      <c r="H36" s="49"/>
      <c r="I36" s="49" t="s">
        <v>119</v>
      </c>
      <c r="J36" s="63">
        <f>J35</f>
        <v>540</v>
      </c>
      <c r="K36" s="49"/>
      <c r="L36" s="58"/>
      <c r="M36" s="49"/>
      <c r="N36" s="49"/>
      <c r="O36" s="49"/>
      <c r="P36" s="49"/>
      <c r="Q36" s="63"/>
      <c r="R36" s="49" t="s">
        <v>135</v>
      </c>
      <c r="S36" s="58">
        <f>S35</f>
        <v>65</v>
      </c>
      <c r="T36" s="49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</row>
    <row r="37" spans="1:37" ht="21" customHeight="1" x14ac:dyDescent="0.25">
      <c r="A37" s="49"/>
      <c r="B37" s="49"/>
      <c r="C37" s="49"/>
      <c r="D37" s="49"/>
      <c r="E37" s="49"/>
      <c r="F37" s="49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</row>
    <row r="38" spans="1:37" ht="21" customHeight="1" x14ac:dyDescent="0.25">
      <c r="A38" s="52" t="s">
        <v>2</v>
      </c>
      <c r="B38" s="52"/>
      <c r="C38" s="82">
        <v>5150</v>
      </c>
      <c r="D38" s="82"/>
      <c r="E38" s="82"/>
      <c r="F38" s="53" t="s">
        <v>125</v>
      </c>
      <c r="G38" s="50"/>
      <c r="H38" s="52" t="s">
        <v>2</v>
      </c>
      <c r="I38" s="52"/>
      <c r="J38" s="82">
        <v>6110</v>
      </c>
      <c r="K38" s="82"/>
      <c r="L38" s="82"/>
      <c r="M38" s="53" t="s">
        <v>125</v>
      </c>
      <c r="N38" s="53"/>
      <c r="O38" s="52" t="s">
        <v>2</v>
      </c>
      <c r="P38" s="52"/>
      <c r="Q38" s="82">
        <v>7100</v>
      </c>
      <c r="R38" s="82"/>
      <c r="S38" s="82"/>
      <c r="T38" s="53" t="s">
        <v>125</v>
      </c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</row>
    <row r="39" spans="1:37" ht="21" customHeight="1" x14ac:dyDescent="0.25">
      <c r="A39" s="49"/>
      <c r="B39" s="49"/>
      <c r="C39" s="54"/>
      <c r="D39" s="66" t="s">
        <v>135</v>
      </c>
      <c r="E39" s="67">
        <v>29800</v>
      </c>
      <c r="F39" s="49"/>
      <c r="G39" s="50"/>
      <c r="H39" s="49"/>
      <c r="I39" s="49" t="s">
        <v>135</v>
      </c>
      <c r="J39" s="54">
        <v>0</v>
      </c>
      <c r="K39" s="83"/>
      <c r="L39" s="84"/>
      <c r="M39" s="49"/>
      <c r="N39" s="49"/>
      <c r="O39" s="49"/>
      <c r="P39" s="49" t="s">
        <v>119</v>
      </c>
      <c r="Q39" s="54">
        <v>0</v>
      </c>
      <c r="R39" s="83"/>
      <c r="S39" s="84"/>
      <c r="T39" s="49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</row>
    <row r="40" spans="1:37" ht="21" customHeight="1" x14ac:dyDescent="0.25">
      <c r="A40" s="49"/>
      <c r="B40" s="49"/>
      <c r="C40" s="58"/>
      <c r="D40" s="61"/>
      <c r="E40" s="58"/>
      <c r="F40" s="49"/>
      <c r="G40" s="50"/>
      <c r="H40" s="49"/>
      <c r="I40" s="49"/>
      <c r="J40" s="58"/>
      <c r="K40" s="61" t="s">
        <v>116</v>
      </c>
      <c r="L40" s="58">
        <v>6700</v>
      </c>
      <c r="M40" s="49"/>
      <c r="N40" s="49"/>
      <c r="O40" s="49"/>
      <c r="P40" s="49" t="s">
        <v>116</v>
      </c>
      <c r="Q40" s="58">
        <v>4000</v>
      </c>
      <c r="R40" s="61"/>
      <c r="S40" s="58"/>
      <c r="T40" s="49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</row>
    <row r="41" spans="1:37" ht="21" customHeight="1" x14ac:dyDescent="0.25">
      <c r="A41" s="49"/>
      <c r="B41" s="49"/>
      <c r="C41" s="59"/>
      <c r="D41" s="58"/>
      <c r="E41" s="58"/>
      <c r="F41"/>
      <c r="G41" s="50"/>
      <c r="H41" s="49"/>
      <c r="I41" s="49"/>
      <c r="J41" s="59"/>
      <c r="K41" s="58" t="s">
        <v>118</v>
      </c>
      <c r="L41" s="58">
        <f>'saregistracio jurnali '!F13</f>
        <v>8500</v>
      </c>
      <c r="M41"/>
      <c r="N41"/>
      <c r="O41" s="49"/>
      <c r="P41" s="49" t="s">
        <v>118</v>
      </c>
      <c r="Q41" s="59">
        <f>'saregistracio jurnali '!E14</f>
        <v>5000</v>
      </c>
      <c r="R41" s="58"/>
      <c r="S41" s="58"/>
      <c r="T41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</row>
    <row r="42" spans="1:37" ht="21" customHeight="1" x14ac:dyDescent="0.25">
      <c r="A42" s="49"/>
      <c r="B42" s="49"/>
      <c r="C42" s="59"/>
      <c r="D42" s="58"/>
      <c r="E42" s="53"/>
      <c r="F42" s="49"/>
      <c r="G42" s="50"/>
      <c r="H42" s="49"/>
      <c r="I42" s="49"/>
      <c r="J42" s="59"/>
      <c r="K42" s="58"/>
      <c r="L42" s="53"/>
      <c r="M42" s="49"/>
      <c r="N42" s="49"/>
      <c r="O42" s="49"/>
      <c r="P42" s="49"/>
      <c r="Q42" s="59"/>
      <c r="R42" s="58"/>
      <c r="S42" s="53"/>
      <c r="T42" s="49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</row>
    <row r="43" spans="1:37" ht="21" customHeight="1" x14ac:dyDescent="0.25">
      <c r="A43" s="49"/>
      <c r="B43" s="49"/>
      <c r="C43" s="56"/>
      <c r="D43" s="60"/>
      <c r="E43" s="57"/>
      <c r="F43"/>
      <c r="G43" s="50"/>
      <c r="H43" s="49"/>
      <c r="I43" s="49"/>
      <c r="J43" s="56"/>
      <c r="K43" s="60"/>
      <c r="L43" s="57"/>
      <c r="M43"/>
      <c r="N43"/>
      <c r="O43" s="49"/>
      <c r="P43" s="49"/>
      <c r="Q43" s="56"/>
      <c r="R43" s="60"/>
      <c r="S43" s="57"/>
      <c r="T43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</row>
    <row r="44" spans="1:37" ht="21" customHeight="1" x14ac:dyDescent="0.25">
      <c r="A44" s="49"/>
      <c r="B44" s="49" t="s">
        <v>121</v>
      </c>
      <c r="C44" s="64">
        <f>SUM(C40:C43)</f>
        <v>0</v>
      </c>
      <c r="D44" s="55" t="s">
        <v>121</v>
      </c>
      <c r="E44" s="62">
        <f>SUM(E40:E43)</f>
        <v>0</v>
      </c>
      <c r="F44" s="49"/>
      <c r="G44" s="50"/>
      <c r="H44" s="49"/>
      <c r="I44" s="49" t="s">
        <v>140</v>
      </c>
      <c r="J44" s="64">
        <f>L44</f>
        <v>15200</v>
      </c>
      <c r="K44" s="55" t="s">
        <v>121</v>
      </c>
      <c r="L44" s="62">
        <f>SUM(L40:L43)</f>
        <v>15200</v>
      </c>
      <c r="M44" s="49"/>
      <c r="N44" s="49"/>
      <c r="O44" s="49"/>
      <c r="P44" s="49" t="s">
        <v>121</v>
      </c>
      <c r="Q44" s="64">
        <f>SUM(Q40:Q43)</f>
        <v>9000</v>
      </c>
      <c r="R44" s="55" t="s">
        <v>146</v>
      </c>
      <c r="S44" s="62">
        <f>Q44</f>
        <v>9000</v>
      </c>
      <c r="T44" s="49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</row>
    <row r="45" spans="1:37" ht="21" customHeight="1" x14ac:dyDescent="0.25">
      <c r="A45" s="49"/>
      <c r="B45" s="49"/>
      <c r="C45" s="63">
        <v>0</v>
      </c>
      <c r="D45" s="49" t="s">
        <v>135</v>
      </c>
      <c r="E45" s="58">
        <f>E39</f>
        <v>29800</v>
      </c>
      <c r="F45" s="49"/>
      <c r="G45" s="50"/>
      <c r="H45" s="49"/>
      <c r="I45" s="49"/>
      <c r="J45" s="63"/>
      <c r="K45" s="49" t="s">
        <v>135</v>
      </c>
      <c r="L45" s="58">
        <v>0</v>
      </c>
      <c r="M45" s="49"/>
      <c r="N45" s="49"/>
      <c r="O45" s="49"/>
      <c r="P45" s="49" t="s">
        <v>119</v>
      </c>
      <c r="Q45" s="63">
        <v>0</v>
      </c>
      <c r="R45" s="49"/>
      <c r="S45" s="58"/>
      <c r="T45" s="49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</row>
    <row r="46" spans="1:37" ht="21" customHeight="1" x14ac:dyDescent="0.25">
      <c r="A46" s="49"/>
      <c r="B46" s="49"/>
      <c r="C46" s="49"/>
      <c r="D46" s="49"/>
      <c r="E46" s="49"/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</row>
    <row r="47" spans="1:37" ht="21" customHeight="1" x14ac:dyDescent="0.25">
      <c r="A47" s="52" t="s">
        <v>2</v>
      </c>
      <c r="B47" s="52"/>
      <c r="C47" s="82">
        <v>7320</v>
      </c>
      <c r="D47" s="82"/>
      <c r="E47" s="82"/>
      <c r="F47" s="53" t="s">
        <v>125</v>
      </c>
      <c r="G47" s="50"/>
      <c r="H47" s="52" t="s">
        <v>2</v>
      </c>
      <c r="I47" s="52"/>
      <c r="J47" s="82">
        <v>7410</v>
      </c>
      <c r="K47" s="82"/>
      <c r="L47" s="82"/>
      <c r="M47" s="53" t="s">
        <v>125</v>
      </c>
      <c r="N47" s="53"/>
      <c r="O47" s="52" t="s">
        <v>2</v>
      </c>
      <c r="P47" s="52"/>
      <c r="Q47" s="82">
        <v>7465</v>
      </c>
      <c r="R47" s="82"/>
      <c r="S47" s="82"/>
      <c r="T47" s="53" t="s">
        <v>125</v>
      </c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</row>
    <row r="48" spans="1:37" ht="21" customHeight="1" x14ac:dyDescent="0.25">
      <c r="A48" s="49"/>
      <c r="B48" s="49" t="s">
        <v>119</v>
      </c>
      <c r="C48" s="54">
        <v>0</v>
      </c>
      <c r="D48" s="83"/>
      <c r="E48" s="84"/>
      <c r="F48" s="49"/>
      <c r="G48" s="50"/>
      <c r="H48" s="49"/>
      <c r="I48" s="49" t="s">
        <v>119</v>
      </c>
      <c r="J48" s="54">
        <v>0</v>
      </c>
      <c r="K48" s="83"/>
      <c r="L48" s="84"/>
      <c r="M48" s="49"/>
      <c r="N48" s="49"/>
      <c r="O48" s="49"/>
      <c r="P48" s="49" t="s">
        <v>119</v>
      </c>
      <c r="Q48" s="54">
        <v>0</v>
      </c>
      <c r="R48" s="83"/>
      <c r="S48" s="84"/>
      <c r="T48" s="49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</row>
    <row r="49" spans="1:37" ht="21" customHeight="1" x14ac:dyDescent="0.25">
      <c r="A49" s="49"/>
      <c r="B49" s="49" t="s">
        <v>138</v>
      </c>
      <c r="C49" s="58">
        <f>'saregistracio jurnali '!E23</f>
        <v>530</v>
      </c>
      <c r="D49" s="61"/>
      <c r="E49" s="58"/>
      <c r="F49" s="49"/>
      <c r="G49" s="50"/>
      <c r="H49" s="49"/>
      <c r="I49" s="49" t="s">
        <v>138</v>
      </c>
      <c r="J49" s="58">
        <f>'saregistracio jurnali '!E24</f>
        <v>810</v>
      </c>
      <c r="K49" s="61"/>
      <c r="L49" s="58"/>
      <c r="M49" s="49"/>
      <c r="N49" s="49"/>
      <c r="O49" s="49"/>
      <c r="P49" s="49" t="s">
        <v>139</v>
      </c>
      <c r="Q49" s="58">
        <f>'saregistracio jurnali '!E34</f>
        <v>65</v>
      </c>
      <c r="R49" s="61"/>
      <c r="S49" s="58"/>
      <c r="T49" s="49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</row>
    <row r="50" spans="1:37" ht="21" customHeight="1" x14ac:dyDescent="0.25">
      <c r="A50" s="49"/>
      <c r="B50" s="49"/>
      <c r="C50" s="59"/>
      <c r="D50" s="58"/>
      <c r="E50" s="58"/>
      <c r="F50"/>
      <c r="G50" s="50"/>
      <c r="H50" s="49"/>
      <c r="I50" s="49"/>
      <c r="J50" s="59"/>
      <c r="K50" s="58"/>
      <c r="L50" s="58"/>
      <c r="M50"/>
      <c r="N50"/>
      <c r="O50" s="49"/>
      <c r="P50" s="49"/>
      <c r="Q50" s="59"/>
      <c r="R50" s="58"/>
      <c r="S50" s="58"/>
      <c r="T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</row>
    <row r="51" spans="1:37" ht="21" customHeight="1" x14ac:dyDescent="0.25">
      <c r="A51" s="49"/>
      <c r="B51" s="49"/>
      <c r="C51" s="59"/>
      <c r="D51" s="58"/>
      <c r="E51" s="53"/>
      <c r="F51" s="49"/>
      <c r="G51" s="50"/>
      <c r="H51" s="49"/>
      <c r="I51" s="49"/>
      <c r="J51" s="59"/>
      <c r="K51" s="58"/>
      <c r="L51" s="53"/>
      <c r="M51" s="49"/>
      <c r="N51" s="49"/>
      <c r="O51" s="49"/>
      <c r="P51" s="49"/>
      <c r="Q51" s="59"/>
      <c r="R51" s="58"/>
      <c r="S51" s="53"/>
      <c r="T51" s="49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</row>
    <row r="52" spans="1:37" ht="21" customHeight="1" x14ac:dyDescent="0.25">
      <c r="A52" s="49"/>
      <c r="B52" s="49"/>
      <c r="C52" s="56"/>
      <c r="D52" s="60"/>
      <c r="E52" s="57"/>
      <c r="F52"/>
      <c r="G52" s="50"/>
      <c r="H52" s="49"/>
      <c r="I52" s="49"/>
      <c r="J52" s="56"/>
      <c r="K52" s="60"/>
      <c r="L52" s="57"/>
      <c r="M52"/>
      <c r="N52"/>
      <c r="O52" s="49"/>
      <c r="P52" s="49"/>
      <c r="Q52" s="56"/>
      <c r="R52" s="60"/>
      <c r="S52" s="57"/>
      <c r="T52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</row>
    <row r="53" spans="1:37" ht="21" customHeight="1" x14ac:dyDescent="0.25">
      <c r="A53" s="49"/>
      <c r="B53" s="49" t="s">
        <v>121</v>
      </c>
      <c r="C53" s="64">
        <f>SUM(C49:C52)</f>
        <v>530</v>
      </c>
      <c r="D53" s="55" t="s">
        <v>145</v>
      </c>
      <c r="E53" s="62">
        <f>C53</f>
        <v>530</v>
      </c>
      <c r="F53" s="49"/>
      <c r="G53" s="50"/>
      <c r="H53" s="49"/>
      <c r="I53" s="49" t="s">
        <v>121</v>
      </c>
      <c r="J53" s="64">
        <f>SUM(J49:J52)</f>
        <v>810</v>
      </c>
      <c r="K53" s="55" t="s">
        <v>144</v>
      </c>
      <c r="L53" s="62">
        <f>J53</f>
        <v>810</v>
      </c>
      <c r="M53" s="49"/>
      <c r="N53" s="49"/>
      <c r="O53" s="49"/>
      <c r="P53" s="49" t="s">
        <v>121</v>
      </c>
      <c r="Q53" s="64">
        <f>SUM(Q49:Q52)</f>
        <v>65</v>
      </c>
      <c r="R53" s="55" t="s">
        <v>143</v>
      </c>
      <c r="S53" s="62">
        <f>Q53</f>
        <v>65</v>
      </c>
      <c r="T53" s="49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</row>
    <row r="54" spans="1:37" ht="21" customHeight="1" x14ac:dyDescent="0.25">
      <c r="A54" s="49"/>
      <c r="B54" s="49" t="s">
        <v>119</v>
      </c>
      <c r="C54" s="63">
        <v>0</v>
      </c>
      <c r="D54" s="49"/>
      <c r="E54" s="58"/>
      <c r="F54" s="49"/>
      <c r="G54" s="50"/>
      <c r="H54" s="49"/>
      <c r="I54" s="49" t="s">
        <v>119</v>
      </c>
      <c r="J54" s="63">
        <v>0</v>
      </c>
      <c r="K54" s="49"/>
      <c r="L54" s="58"/>
      <c r="M54" s="49"/>
      <c r="N54" s="49"/>
      <c r="O54" s="49"/>
      <c r="P54" s="49" t="s">
        <v>119</v>
      </c>
      <c r="Q54" s="63">
        <v>0</v>
      </c>
      <c r="R54" s="49"/>
      <c r="S54" s="58"/>
      <c r="T54" s="49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</row>
    <row r="55" spans="1:37" ht="21" customHeight="1" x14ac:dyDescent="0.25">
      <c r="A55" s="49"/>
      <c r="B55" s="49"/>
      <c r="C55" s="49"/>
      <c r="D55" s="49"/>
      <c r="E55" s="49"/>
      <c r="F55" s="49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</row>
    <row r="56" spans="1:37" ht="21" customHeight="1" x14ac:dyDescent="0.25">
      <c r="A56" s="52" t="s">
        <v>2</v>
      </c>
      <c r="B56" s="52"/>
      <c r="C56" s="82">
        <v>5330</v>
      </c>
      <c r="D56" s="82"/>
      <c r="E56" s="82"/>
      <c r="F56" s="53" t="s">
        <v>125</v>
      </c>
      <c r="G56" s="50"/>
      <c r="H56" s="52" t="s">
        <v>2</v>
      </c>
      <c r="I56" s="52"/>
      <c r="J56" s="82">
        <v>9210</v>
      </c>
      <c r="K56" s="82"/>
      <c r="L56" s="82"/>
      <c r="M56" s="53" t="s">
        <v>125</v>
      </c>
      <c r="N56" s="53"/>
      <c r="O56" s="52" t="s">
        <v>2</v>
      </c>
      <c r="P56" s="52"/>
      <c r="Q56" s="82">
        <v>3310</v>
      </c>
      <c r="R56" s="82"/>
      <c r="S56" s="82"/>
      <c r="T56" s="53" t="s">
        <v>125</v>
      </c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</row>
    <row r="57" spans="1:37" ht="21" customHeight="1" x14ac:dyDescent="0.25">
      <c r="A57" s="49"/>
      <c r="B57" s="49" t="s">
        <v>119</v>
      </c>
      <c r="C57" s="54">
        <v>0</v>
      </c>
      <c r="D57" s="83"/>
      <c r="E57" s="84"/>
      <c r="F57" s="49"/>
      <c r="G57" s="50"/>
      <c r="H57" s="49"/>
      <c r="I57" s="49" t="s">
        <v>119</v>
      </c>
      <c r="J57" s="54">
        <v>0</v>
      </c>
      <c r="K57" s="83"/>
      <c r="L57" s="84"/>
      <c r="M57" s="49"/>
      <c r="N57" s="49"/>
      <c r="O57" s="49"/>
      <c r="P57" s="49"/>
      <c r="Q57" s="54"/>
      <c r="R57" s="66" t="s">
        <v>135</v>
      </c>
      <c r="S57" s="67">
        <v>0</v>
      </c>
      <c r="T57" s="49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</row>
    <row r="58" spans="1:37" ht="21" customHeight="1" x14ac:dyDescent="0.25">
      <c r="A58" s="49"/>
      <c r="B58" s="49" t="s">
        <v>146</v>
      </c>
      <c r="C58" s="58">
        <f>S44</f>
        <v>9000</v>
      </c>
      <c r="D58" s="61" t="s">
        <v>140</v>
      </c>
      <c r="E58" s="58">
        <f>J44</f>
        <v>15200</v>
      </c>
      <c r="F58" s="49"/>
      <c r="G58" s="50"/>
      <c r="H58" s="49"/>
      <c r="I58" s="49" t="s">
        <v>149</v>
      </c>
      <c r="J58" s="58">
        <f>S58</f>
        <v>719.25</v>
      </c>
      <c r="K58" s="61" t="s">
        <v>147</v>
      </c>
      <c r="L58" s="58">
        <f>J58</f>
        <v>719.25</v>
      </c>
      <c r="M58" s="49"/>
      <c r="N58" s="49"/>
      <c r="O58" s="49"/>
      <c r="P58" s="49"/>
      <c r="Q58" s="58"/>
      <c r="R58" s="61" t="s">
        <v>149</v>
      </c>
      <c r="S58" s="58">
        <f>E62*15%</f>
        <v>719.25</v>
      </c>
      <c r="T58" s="49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</row>
    <row r="59" spans="1:37" ht="21" customHeight="1" x14ac:dyDescent="0.25">
      <c r="A59" s="49"/>
      <c r="B59" s="49" t="s">
        <v>145</v>
      </c>
      <c r="C59" s="59">
        <f>E53</f>
        <v>530</v>
      </c>
      <c r="D59" s="58"/>
      <c r="E59" s="58"/>
      <c r="F59"/>
      <c r="G59" s="50"/>
      <c r="H59" s="49"/>
      <c r="I59" s="49"/>
      <c r="J59" s="59"/>
      <c r="K59" s="58"/>
      <c r="L59" s="58"/>
      <c r="M59"/>
      <c r="N59"/>
      <c r="O59" s="49"/>
      <c r="P59" s="49"/>
      <c r="Q59" s="59"/>
      <c r="R59" s="58"/>
      <c r="S59" s="58"/>
      <c r="T59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</row>
    <row r="60" spans="1:37" ht="21" customHeight="1" x14ac:dyDescent="0.25">
      <c r="A60" s="49"/>
      <c r="B60" s="49" t="s">
        <v>144</v>
      </c>
      <c r="C60" s="59">
        <f>L53</f>
        <v>810</v>
      </c>
      <c r="D60" s="58"/>
      <c r="E60" s="58"/>
      <c r="F60"/>
      <c r="G60" s="50"/>
      <c r="H60" s="49"/>
      <c r="I60" s="49"/>
      <c r="J60" s="59"/>
      <c r="K60" s="58"/>
      <c r="L60" s="58"/>
      <c r="M60"/>
      <c r="N60"/>
      <c r="O60" s="49"/>
      <c r="P60" s="49"/>
      <c r="Q60" s="59"/>
      <c r="R60" s="58"/>
      <c r="S60" s="58"/>
      <c r="T6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</row>
    <row r="61" spans="1:37" ht="21" customHeight="1" x14ac:dyDescent="0.25">
      <c r="A61" s="49"/>
      <c r="B61" s="49" t="s">
        <v>143</v>
      </c>
      <c r="C61" s="59">
        <f>S53</f>
        <v>65</v>
      </c>
      <c r="D61" s="58"/>
      <c r="E61" s="53"/>
      <c r="F61" s="49"/>
      <c r="G61" s="50"/>
      <c r="H61" s="49"/>
      <c r="I61" s="49"/>
      <c r="J61" s="59"/>
      <c r="K61" s="58"/>
      <c r="L61" s="53"/>
      <c r="M61" s="49"/>
      <c r="N61" s="49"/>
      <c r="O61" s="49"/>
      <c r="P61" s="49"/>
      <c r="Q61" s="59"/>
      <c r="R61" s="58"/>
      <c r="S61" s="53"/>
      <c r="T61" s="49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</row>
    <row r="62" spans="1:37" ht="21" customHeight="1" x14ac:dyDescent="0.25">
      <c r="A62" s="49"/>
      <c r="B62" s="49" t="s">
        <v>147</v>
      </c>
      <c r="C62" s="97">
        <f>L58</f>
        <v>719.25</v>
      </c>
      <c r="D62" s="68" t="s">
        <v>135</v>
      </c>
      <c r="E62" s="62">
        <f>E58-C58-C59-C60-C61</f>
        <v>4795</v>
      </c>
      <c r="F62"/>
      <c r="G62" s="50"/>
      <c r="H62" s="49"/>
      <c r="I62" s="49"/>
      <c r="J62" s="56"/>
      <c r="K62" s="60"/>
      <c r="L62" s="57"/>
      <c r="M62"/>
      <c r="N62"/>
      <c r="O62" s="49"/>
      <c r="P62" s="49"/>
      <c r="Q62" s="56"/>
      <c r="R62" s="60"/>
      <c r="S62" s="57"/>
      <c r="T62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</row>
    <row r="63" spans="1:37" ht="21" customHeight="1" x14ac:dyDescent="0.25">
      <c r="A63" s="49"/>
      <c r="B63" s="49" t="s">
        <v>148</v>
      </c>
      <c r="C63" s="64">
        <f>E63</f>
        <v>4075.75</v>
      </c>
      <c r="D63" s="55" t="s">
        <v>135</v>
      </c>
      <c r="E63" s="62">
        <f>E62-C62</f>
        <v>4075.75</v>
      </c>
      <c r="F63" s="49"/>
      <c r="G63" s="50"/>
      <c r="H63" s="49"/>
      <c r="I63" s="49"/>
      <c r="J63" s="64"/>
      <c r="K63" s="55"/>
      <c r="L63" s="62"/>
      <c r="M63" s="49"/>
      <c r="N63" s="49"/>
      <c r="O63" s="49"/>
      <c r="P63" s="49" t="s">
        <v>121</v>
      </c>
      <c r="Q63" s="64">
        <f>SUM(Q58:Q62)</f>
        <v>0</v>
      </c>
      <c r="R63" s="55" t="s">
        <v>121</v>
      </c>
      <c r="S63" s="62">
        <f>SUM(S58:S62)</f>
        <v>719.25</v>
      </c>
      <c r="T63" s="49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</row>
    <row r="64" spans="1:37" ht="21" customHeight="1" x14ac:dyDescent="0.25">
      <c r="A64" s="49"/>
      <c r="B64" s="49"/>
      <c r="C64" s="63"/>
      <c r="D64" s="49" t="s">
        <v>135</v>
      </c>
      <c r="E64" s="58">
        <v>0</v>
      </c>
      <c r="F64" s="49"/>
      <c r="G64" s="50"/>
      <c r="H64" s="49"/>
      <c r="I64" s="49" t="s">
        <v>119</v>
      </c>
      <c r="J64" s="63">
        <v>0</v>
      </c>
      <c r="K64" s="49"/>
      <c r="L64" s="58"/>
      <c r="M64" s="49"/>
      <c r="N64" s="49"/>
      <c r="O64" s="49"/>
      <c r="P64" s="49"/>
      <c r="Q64" s="63"/>
      <c r="R64" s="49" t="s">
        <v>135</v>
      </c>
      <c r="S64" s="58">
        <v>719</v>
      </c>
      <c r="T64" s="49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</row>
    <row r="65" spans="1:37" ht="21" customHeight="1" x14ac:dyDescent="0.25">
      <c r="A65" s="49"/>
      <c r="B65" s="49"/>
      <c r="C65" s="49"/>
      <c r="D65" s="49"/>
      <c r="E65" s="49"/>
      <c r="F65" s="49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</row>
    <row r="66" spans="1:37" ht="21" customHeight="1" x14ac:dyDescent="0.25">
      <c r="A66" s="52" t="s">
        <v>2</v>
      </c>
      <c r="B66" s="52"/>
      <c r="C66" s="82">
        <v>5310</v>
      </c>
      <c r="D66" s="82"/>
      <c r="E66" s="82"/>
      <c r="F66" s="53" t="s">
        <v>125</v>
      </c>
      <c r="G66" s="50"/>
      <c r="H66" s="52"/>
      <c r="I66" s="52" t="s">
        <v>2</v>
      </c>
      <c r="J66" s="82">
        <v>2120</v>
      </c>
      <c r="K66" s="82"/>
      <c r="L66" s="82"/>
      <c r="M66" s="53" t="s">
        <v>150</v>
      </c>
      <c r="N66" s="53"/>
      <c r="O66" s="52"/>
      <c r="P66" s="52"/>
      <c r="Q66" s="82"/>
      <c r="R66" s="82"/>
      <c r="S66" s="82"/>
      <c r="T66" s="53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</row>
    <row r="67" spans="1:37" ht="21" customHeight="1" x14ac:dyDescent="0.25">
      <c r="A67" s="49"/>
      <c r="B67" s="49"/>
      <c r="C67" s="54"/>
      <c r="D67" s="66" t="s">
        <v>135</v>
      </c>
      <c r="E67" s="67">
        <v>0</v>
      </c>
      <c r="F67" s="49"/>
      <c r="G67" s="50"/>
      <c r="H67" s="49"/>
      <c r="I67" s="49"/>
      <c r="J67" s="66" t="s">
        <v>151</v>
      </c>
      <c r="K67" s="66"/>
      <c r="L67" s="67"/>
      <c r="M67" s="49"/>
      <c r="N67" s="49"/>
      <c r="O67" s="49"/>
      <c r="P67" s="49"/>
      <c r="Q67" s="49"/>
      <c r="R67" s="82"/>
      <c r="S67" s="82"/>
      <c r="T67" s="49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</row>
    <row r="68" spans="1:37" ht="21" customHeight="1" x14ac:dyDescent="0.25">
      <c r="A68" s="49"/>
      <c r="B68" s="49"/>
      <c r="C68" s="58"/>
      <c r="D68" s="61" t="s">
        <v>148</v>
      </c>
      <c r="E68" s="58">
        <f>C63</f>
        <v>4075.75</v>
      </c>
      <c r="F68" s="49"/>
      <c r="G68" s="50"/>
      <c r="H68" s="49"/>
      <c r="I68" s="49"/>
      <c r="J68" s="58"/>
      <c r="K68" s="61" t="s">
        <v>138</v>
      </c>
      <c r="L68" s="58">
        <f>'saregistracio jurnali '!F22</f>
        <v>5000</v>
      </c>
      <c r="M68" s="49"/>
      <c r="N68" s="49"/>
      <c r="O68" s="49"/>
      <c r="P68" s="49"/>
      <c r="Q68" s="58"/>
      <c r="R68" s="58"/>
      <c r="S68" s="58"/>
      <c r="T68" s="49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</row>
    <row r="69" spans="1:37" ht="21" customHeight="1" x14ac:dyDescent="0.25">
      <c r="A69" s="49"/>
      <c r="B69" s="49"/>
      <c r="C69" s="59"/>
      <c r="D69" s="58"/>
      <c r="E69" s="58"/>
      <c r="F69"/>
      <c r="G69" s="50"/>
      <c r="H69" s="49"/>
      <c r="I69" s="49"/>
      <c r="J69" s="59"/>
      <c r="K69" s="58"/>
      <c r="L69" s="58"/>
      <c r="M69" s="70"/>
      <c r="N69" s="70"/>
      <c r="O69" s="49"/>
      <c r="P69" s="49"/>
      <c r="Q69" s="58"/>
      <c r="R69" s="58"/>
      <c r="S69" s="58"/>
      <c r="T69" s="7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</row>
    <row r="70" spans="1:37" ht="21" customHeight="1" x14ac:dyDescent="0.25">
      <c r="A70" s="49"/>
      <c r="B70" s="49"/>
      <c r="C70" s="59"/>
      <c r="D70" s="58"/>
      <c r="E70" s="53"/>
      <c r="F70" s="49"/>
      <c r="G70" s="50"/>
      <c r="H70" s="49"/>
      <c r="I70" s="49"/>
      <c r="J70" s="59"/>
      <c r="K70" s="58"/>
      <c r="L70" s="53"/>
      <c r="M70" s="49"/>
      <c r="N70" s="49"/>
      <c r="O70" s="49"/>
      <c r="P70" s="49"/>
      <c r="Q70" s="58"/>
      <c r="R70" s="58"/>
      <c r="S70" s="53"/>
      <c r="T70" s="49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</row>
    <row r="71" spans="1:37" ht="21" customHeight="1" x14ac:dyDescent="0.25">
      <c r="A71" s="49"/>
      <c r="B71" s="49"/>
      <c r="C71" s="56"/>
      <c r="D71" s="60"/>
      <c r="E71" s="57"/>
      <c r="F71"/>
      <c r="G71" s="50"/>
      <c r="H71" s="49"/>
      <c r="I71" s="49"/>
      <c r="J71" s="56"/>
      <c r="K71" s="60"/>
      <c r="L71" s="57"/>
      <c r="M71" s="70"/>
      <c r="N71" s="70"/>
      <c r="O71" s="49"/>
      <c r="P71" s="49"/>
      <c r="Q71" s="50"/>
      <c r="R71" s="50"/>
      <c r="S71" s="53"/>
      <c r="T71" s="7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</row>
    <row r="72" spans="1:37" ht="21" customHeight="1" x14ac:dyDescent="0.25">
      <c r="A72" s="49"/>
      <c r="B72" s="49" t="s">
        <v>121</v>
      </c>
      <c r="C72" s="64">
        <f>SUM(C68:C71)</f>
        <v>0</v>
      </c>
      <c r="D72" s="55" t="s">
        <v>121</v>
      </c>
      <c r="E72" s="62">
        <f>SUM(E68:E71)</f>
        <v>4075.75</v>
      </c>
      <c r="F72" s="49"/>
      <c r="G72" s="50"/>
      <c r="H72" s="49"/>
      <c r="I72" s="49"/>
      <c r="J72" s="64"/>
      <c r="K72" s="55" t="s">
        <v>121</v>
      </c>
      <c r="L72" s="62">
        <f>SUM(L68:L71)</f>
        <v>5000</v>
      </c>
      <c r="M72" s="49"/>
      <c r="N72" s="49"/>
      <c r="O72" s="49"/>
      <c r="P72" s="49"/>
      <c r="Q72" s="69"/>
      <c r="R72" s="49"/>
      <c r="S72" s="58"/>
      <c r="T72" s="49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</row>
    <row r="73" spans="1:37" ht="21" customHeight="1" x14ac:dyDescent="0.25">
      <c r="A73" s="49"/>
      <c r="B73" s="49"/>
      <c r="C73" s="63"/>
      <c r="D73" s="49" t="s">
        <v>135</v>
      </c>
      <c r="E73" s="58">
        <v>4076</v>
      </c>
      <c r="F73" s="49"/>
      <c r="G73" s="50"/>
      <c r="H73" s="49"/>
      <c r="I73" s="49"/>
      <c r="J73" s="63"/>
      <c r="K73" s="49" t="s">
        <v>135</v>
      </c>
      <c r="L73" s="58"/>
      <c r="M73" s="49"/>
      <c r="N73" s="49"/>
      <c r="O73" s="49"/>
      <c r="P73" s="49"/>
      <c r="Q73" s="50"/>
      <c r="R73" s="49"/>
      <c r="S73" s="50"/>
      <c r="T73" s="49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</row>
    <row r="74" spans="1:37" ht="21" customHeight="1" x14ac:dyDescent="0.25">
      <c r="A74" s="49"/>
      <c r="B74" s="49"/>
      <c r="C74" s="49"/>
      <c r="D74" s="49"/>
      <c r="E74" s="49"/>
      <c r="F74" s="49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</row>
    <row r="75" spans="1:37" ht="21" customHeight="1" x14ac:dyDescent="0.25">
      <c r="A75" s="49"/>
      <c r="B75" s="49"/>
      <c r="C75" s="49"/>
      <c r="D75" s="49"/>
      <c r="E75" s="49"/>
      <c r="F75" s="49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</row>
    <row r="76" spans="1:37" ht="21" customHeight="1" x14ac:dyDescent="0.25">
      <c r="A76" s="49"/>
      <c r="B76" s="49"/>
      <c r="C76" s="49"/>
      <c r="D76" s="49"/>
      <c r="E76" s="49"/>
      <c r="F76" s="49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</row>
    <row r="77" spans="1:37" ht="21" customHeight="1" x14ac:dyDescent="0.25">
      <c r="A77" s="49"/>
      <c r="B77" s="49"/>
      <c r="C77" s="49"/>
      <c r="D77" s="49"/>
      <c r="E77" s="49"/>
      <c r="F77" s="49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</row>
    <row r="78" spans="1:37" ht="21" customHeight="1" x14ac:dyDescent="0.25">
      <c r="A78" s="49"/>
      <c r="B78" s="49"/>
      <c r="C78" s="49"/>
      <c r="D78" s="49"/>
      <c r="E78" s="49"/>
      <c r="F78" s="49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</row>
    <row r="79" spans="1:37" ht="21" customHeight="1" x14ac:dyDescent="0.25">
      <c r="A79" s="49"/>
      <c r="B79" s="49"/>
      <c r="C79" s="49"/>
      <c r="D79" s="49"/>
      <c r="E79" s="49"/>
      <c r="F79" s="49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</row>
    <row r="80" spans="1:37" ht="21" customHeight="1" x14ac:dyDescent="0.25">
      <c r="A80" s="49"/>
      <c r="B80" s="49"/>
      <c r="C80" s="49"/>
      <c r="D80" s="49"/>
      <c r="E80" s="49"/>
      <c r="F80" s="49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</row>
    <row r="81" spans="1:37" ht="21" customHeight="1" x14ac:dyDescent="0.25">
      <c r="A81" s="49"/>
      <c r="B81" s="49"/>
      <c r="C81" s="49"/>
      <c r="D81" s="49"/>
      <c r="E81" s="49"/>
      <c r="F81" s="49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</row>
    <row r="82" spans="1:37" ht="21" customHeight="1" x14ac:dyDescent="0.25">
      <c r="A82" s="49"/>
      <c r="B82" s="49"/>
      <c r="C82" s="49"/>
      <c r="D82" s="49"/>
      <c r="E82" s="49"/>
      <c r="F82" s="49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</row>
    <row r="83" spans="1:37" ht="21" customHeight="1" x14ac:dyDescent="0.25">
      <c r="A83" s="49"/>
      <c r="B83" s="49"/>
      <c r="C83" s="49"/>
      <c r="D83" s="49"/>
      <c r="E83" s="49"/>
      <c r="F83" s="49"/>
      <c r="G83" s="50"/>
      <c r="H83" s="50"/>
      <c r="I83" s="50"/>
      <c r="J83" s="50"/>
      <c r="K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</row>
    <row r="84" spans="1:37" ht="21" customHeight="1" x14ac:dyDescent="0.25">
      <c r="A84" s="49"/>
      <c r="B84" s="49"/>
      <c r="C84" s="49"/>
      <c r="D84" s="49"/>
      <c r="E84" s="49"/>
      <c r="F84" s="49"/>
      <c r="G84" s="50"/>
      <c r="H84" s="50"/>
      <c r="I84" s="50"/>
      <c r="J84" s="50"/>
      <c r="K84" s="50"/>
      <c r="M84" s="50"/>
      <c r="N84" s="50"/>
      <c r="O84" s="50"/>
      <c r="P84" s="50"/>
      <c r="R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</row>
    <row r="85" spans="1:37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</row>
    <row r="86" spans="1:37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</row>
    <row r="87" spans="1:37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</row>
    <row r="88" spans="1:37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</row>
    <row r="89" spans="1:37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</row>
    <row r="90" spans="1:37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</row>
    <row r="91" spans="1:37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</row>
    <row r="92" spans="1:37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</row>
    <row r="93" spans="1:37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</row>
    <row r="94" spans="1:37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</row>
    <row r="95" spans="1:37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</row>
    <row r="96" spans="1:37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</row>
    <row r="97" spans="1:11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</row>
    <row r="98" spans="1:11" x14ac:dyDescent="0.2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</row>
    <row r="99" spans="1:11" x14ac:dyDescent="0.2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</row>
    <row r="100" spans="1:11" x14ac:dyDescent="0.2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</row>
    <row r="101" spans="1:11" x14ac:dyDescent="0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</row>
    <row r="102" spans="1:11" x14ac:dyDescent="0.2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</row>
    <row r="103" spans="1:11" x14ac:dyDescent="0.2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</row>
    <row r="104" spans="1:11" x14ac:dyDescent="0.2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</row>
    <row r="105" spans="1:11" x14ac:dyDescent="0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</row>
    <row r="106" spans="1:11" x14ac:dyDescent="0.2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</row>
    <row r="107" spans="1:11" x14ac:dyDescent="0.2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</row>
    <row r="108" spans="1:11" x14ac:dyDescent="0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</row>
    <row r="109" spans="1:11" x14ac:dyDescent="0.2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</row>
    <row r="110" spans="1:11" x14ac:dyDescent="0.2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</row>
    <row r="111" spans="1:11" x14ac:dyDescent="0.2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</row>
    <row r="112" spans="1:11" x14ac:dyDescent="0.2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</row>
    <row r="113" spans="1:11" x14ac:dyDescent="0.2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</row>
    <row r="114" spans="1:11" x14ac:dyDescent="0.2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</row>
    <row r="115" spans="1:11" x14ac:dyDescent="0.2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</row>
    <row r="116" spans="1:11" x14ac:dyDescent="0.2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</row>
    <row r="117" spans="1:11" x14ac:dyDescent="0.2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</row>
    <row r="118" spans="1:11" x14ac:dyDescent="0.2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</row>
    <row r="119" spans="1:11" x14ac:dyDescent="0.2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</row>
    <row r="120" spans="1:11" x14ac:dyDescent="0.2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</row>
    <row r="121" spans="1:11" x14ac:dyDescent="0.2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</row>
    <row r="122" spans="1:11" x14ac:dyDescent="0.2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</row>
    <row r="123" spans="1:11" x14ac:dyDescent="0.2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</row>
    <row r="124" spans="1:11" x14ac:dyDescent="0.25">
      <c r="A124" s="50"/>
      <c r="B124" s="50"/>
      <c r="C124" s="50"/>
      <c r="D124" s="50"/>
      <c r="E124" s="50"/>
      <c r="F124" s="50"/>
      <c r="G124" s="50"/>
      <c r="H124" s="50"/>
      <c r="I124" s="50"/>
      <c r="K124" s="50"/>
    </row>
    <row r="125" spans="1:11" x14ac:dyDescent="0.25">
      <c r="A125" s="50"/>
      <c r="B125" s="50"/>
      <c r="C125" s="50"/>
      <c r="D125" s="50"/>
      <c r="E125" s="50"/>
      <c r="F125" s="50"/>
      <c r="G125" s="50"/>
      <c r="H125" s="50"/>
      <c r="I125" s="50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16495" r:id="rId4">
          <objectPr defaultSize="0" r:id="rId5">
            <anchor moveWithCells="1">
              <from>
                <xdr:col>21</xdr:col>
                <xdr:colOff>428625</xdr:colOff>
                <xdr:row>0</xdr:row>
                <xdr:rowOff>0</xdr:rowOff>
              </from>
              <to>
                <xdr:col>31</xdr:col>
                <xdr:colOff>76200</xdr:colOff>
                <xdr:row>36</xdr:row>
                <xdr:rowOff>209550</xdr:rowOff>
              </to>
            </anchor>
          </objectPr>
        </oleObject>
      </mc:Choice>
      <mc:Fallback>
        <oleObject progId="Word.Document.12" shapeId="1649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5"/>
  <sheetViews>
    <sheetView view="pageBreakPreview" topLeftCell="A13" zoomScale="98" zoomScaleNormal="99" zoomScaleSheetLayoutView="98" workbookViewId="0">
      <selection activeCell="E28" sqref="E28"/>
    </sheetView>
  </sheetViews>
  <sheetFormatPr defaultColWidth="9" defaultRowHeight="15" x14ac:dyDescent="0.25"/>
  <cols>
    <col min="1" max="1" width="9.28515625" style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9.140625" style="1" customWidth="1"/>
    <col min="7" max="16384" width="9" style="1"/>
  </cols>
  <sheetData>
    <row r="1" spans="1:6" ht="15.75" customHeight="1" x14ac:dyDescent="0.25">
      <c r="A1" s="73" t="s">
        <v>14</v>
      </c>
      <c r="B1" s="73"/>
      <c r="C1" s="73"/>
      <c r="D1" s="73"/>
      <c r="E1" s="73"/>
      <c r="F1" s="73"/>
    </row>
    <row r="2" spans="1:6" x14ac:dyDescent="0.25">
      <c r="A2" s="2"/>
      <c r="B2" s="2"/>
      <c r="C2" s="2"/>
      <c r="D2" s="2"/>
      <c r="E2" s="2"/>
      <c r="F2" s="2"/>
    </row>
    <row r="3" spans="1:6" ht="40.5" customHeight="1" x14ac:dyDescent="0.25">
      <c r="A3" s="15" t="s">
        <v>0</v>
      </c>
      <c r="B3" s="15" t="s">
        <v>15</v>
      </c>
      <c r="C3" s="15" t="s">
        <v>122</v>
      </c>
      <c r="D3" s="44" t="s">
        <v>126</v>
      </c>
      <c r="E3" s="43" t="s">
        <v>123</v>
      </c>
      <c r="F3" s="43" t="s">
        <v>124</v>
      </c>
    </row>
    <row r="4" spans="1:6" ht="14.45" customHeight="1" x14ac:dyDescent="0.25">
      <c r="A4" s="74">
        <v>41245</v>
      </c>
      <c r="B4" s="76">
        <v>1</v>
      </c>
      <c r="C4" s="76" t="s">
        <v>70</v>
      </c>
      <c r="D4" s="39" t="s">
        <v>127</v>
      </c>
      <c r="E4" s="39">
        <v>7906</v>
      </c>
      <c r="F4" s="39"/>
    </row>
    <row r="5" spans="1:6" ht="14.45" customHeight="1" x14ac:dyDescent="0.25">
      <c r="A5" s="75"/>
      <c r="B5" s="77"/>
      <c r="C5" s="77"/>
      <c r="D5" s="40" t="s">
        <v>128</v>
      </c>
      <c r="E5" s="40"/>
      <c r="F5" s="40">
        <v>1206</v>
      </c>
    </row>
    <row r="6" spans="1:6" ht="14.45" customHeight="1" x14ac:dyDescent="0.25">
      <c r="A6" s="75"/>
      <c r="B6" s="77"/>
      <c r="C6" s="77"/>
      <c r="D6" s="40" t="s">
        <v>129</v>
      </c>
      <c r="E6" s="40"/>
      <c r="F6" s="40">
        <v>6700</v>
      </c>
    </row>
    <row r="7" spans="1:6" ht="14.45" customHeight="1" x14ac:dyDescent="0.25">
      <c r="A7" s="75"/>
      <c r="B7" s="77"/>
      <c r="C7" s="77"/>
      <c r="D7" s="40" t="s">
        <v>130</v>
      </c>
      <c r="E7" s="40">
        <v>4000</v>
      </c>
      <c r="F7" s="40"/>
    </row>
    <row r="8" spans="1:6" ht="14.45" customHeight="1" x14ac:dyDescent="0.25">
      <c r="A8" s="75"/>
      <c r="B8" s="77"/>
      <c r="C8" s="78"/>
      <c r="D8" s="40" t="s">
        <v>131</v>
      </c>
      <c r="E8" s="40"/>
      <c r="F8" s="40">
        <v>4000</v>
      </c>
    </row>
    <row r="9" spans="1:6" ht="14.45" customHeight="1" x14ac:dyDescent="0.25">
      <c r="A9" s="74">
        <v>41246</v>
      </c>
      <c r="B9" s="76">
        <v>2</v>
      </c>
      <c r="C9" s="76" t="s">
        <v>71</v>
      </c>
      <c r="D9" s="39">
        <v>3110</v>
      </c>
      <c r="E9" s="39">
        <v>100</v>
      </c>
      <c r="F9" s="39"/>
    </row>
    <row r="10" spans="1:6" ht="14.45" customHeight="1" x14ac:dyDescent="0.25">
      <c r="A10" s="75"/>
      <c r="B10" s="77"/>
      <c r="C10" s="77"/>
      <c r="D10" s="40">
        <v>1110</v>
      </c>
      <c r="E10" s="40"/>
      <c r="F10" s="40">
        <v>100</v>
      </c>
    </row>
    <row r="11" spans="1:6" ht="14.45" customHeight="1" x14ac:dyDescent="0.25">
      <c r="A11" s="74">
        <v>41253</v>
      </c>
      <c r="B11" s="76">
        <v>3</v>
      </c>
      <c r="C11" s="76" t="s">
        <v>72</v>
      </c>
      <c r="D11" s="39">
        <v>1410</v>
      </c>
      <c r="E11" s="39">
        <f>8500+1530</f>
        <v>10030</v>
      </c>
      <c r="F11" s="39"/>
    </row>
    <row r="12" spans="1:6" ht="14.45" customHeight="1" x14ac:dyDescent="0.25">
      <c r="A12" s="75"/>
      <c r="B12" s="77"/>
      <c r="C12" s="77"/>
      <c r="D12" s="40">
        <v>3330</v>
      </c>
      <c r="E12" s="40"/>
      <c r="F12" s="40">
        <v>1530</v>
      </c>
    </row>
    <row r="13" spans="1:6" ht="14.45" customHeight="1" x14ac:dyDescent="0.25">
      <c r="A13" s="75"/>
      <c r="B13" s="77"/>
      <c r="C13" s="77"/>
      <c r="D13" s="40">
        <v>6110</v>
      </c>
      <c r="E13" s="40"/>
      <c r="F13" s="40">
        <v>8500</v>
      </c>
    </row>
    <row r="14" spans="1:6" ht="14.45" customHeight="1" x14ac:dyDescent="0.25">
      <c r="A14" s="75"/>
      <c r="B14" s="77"/>
      <c r="C14" s="77"/>
      <c r="D14" s="40">
        <v>7100</v>
      </c>
      <c r="E14" s="40">
        <v>5000</v>
      </c>
      <c r="F14" s="40"/>
    </row>
    <row r="15" spans="1:6" ht="14.45" customHeight="1" x14ac:dyDescent="0.25">
      <c r="A15" s="79"/>
      <c r="B15" s="77"/>
      <c r="C15" s="78"/>
      <c r="D15" s="40">
        <v>1640</v>
      </c>
      <c r="E15" s="40"/>
      <c r="F15" s="40">
        <f>E14</f>
        <v>5000</v>
      </c>
    </row>
    <row r="16" spans="1:6" ht="14.45" customHeight="1" x14ac:dyDescent="0.25">
      <c r="A16" s="74">
        <v>41259</v>
      </c>
      <c r="B16" s="76">
        <v>4</v>
      </c>
      <c r="C16" s="76" t="s">
        <v>73</v>
      </c>
      <c r="D16" s="39">
        <v>1210</v>
      </c>
      <c r="E16" s="39">
        <v>9000</v>
      </c>
      <c r="F16" s="39"/>
    </row>
    <row r="17" spans="1:6" ht="14.45" customHeight="1" x14ac:dyDescent="0.25">
      <c r="A17" s="75"/>
      <c r="B17" s="77"/>
      <c r="C17" s="77"/>
      <c r="D17" s="40">
        <v>1410</v>
      </c>
      <c r="E17" s="40"/>
      <c r="F17" s="40">
        <f>E16</f>
        <v>9000</v>
      </c>
    </row>
    <row r="18" spans="1:6" ht="14.45" customHeight="1" x14ac:dyDescent="0.25">
      <c r="A18" s="74">
        <v>41263</v>
      </c>
      <c r="B18" s="76">
        <v>5</v>
      </c>
      <c r="C18" s="76" t="s">
        <v>74</v>
      </c>
      <c r="D18" s="39">
        <v>2150</v>
      </c>
      <c r="E18" s="39">
        <f>F20-E19</f>
        <v>3000</v>
      </c>
      <c r="F18" s="39"/>
    </row>
    <row r="19" spans="1:6" ht="14.45" customHeight="1" x14ac:dyDescent="0.25">
      <c r="A19" s="75"/>
      <c r="B19" s="77"/>
      <c r="C19" s="77"/>
      <c r="D19" s="40">
        <v>3340</v>
      </c>
      <c r="E19" s="40">
        <v>540</v>
      </c>
      <c r="F19" s="40"/>
    </row>
    <row r="20" spans="1:6" ht="14.45" customHeight="1" x14ac:dyDescent="0.25">
      <c r="A20" s="75"/>
      <c r="B20" s="77"/>
      <c r="C20" s="77"/>
      <c r="D20" s="40">
        <v>1210</v>
      </c>
      <c r="E20" s="40"/>
      <c r="F20" s="40">
        <v>3540</v>
      </c>
    </row>
    <row r="21" spans="1:6" ht="14.45" customHeight="1" x14ac:dyDescent="0.25">
      <c r="A21" s="74">
        <v>41265</v>
      </c>
      <c r="B21" s="77">
        <v>6</v>
      </c>
      <c r="C21" s="76" t="s">
        <v>141</v>
      </c>
      <c r="D21" s="40">
        <v>2150</v>
      </c>
      <c r="E21" s="40">
        <v>5000</v>
      </c>
      <c r="F21" s="40"/>
    </row>
    <row r="22" spans="1:6" ht="14.45" customHeight="1" x14ac:dyDescent="0.25">
      <c r="A22" s="75"/>
      <c r="B22" s="77"/>
      <c r="C22" s="77"/>
      <c r="D22" s="40">
        <v>2120</v>
      </c>
      <c r="E22" s="40"/>
      <c r="F22" s="40">
        <v>5000</v>
      </c>
    </row>
    <row r="23" spans="1:6" ht="14.45" customHeight="1" x14ac:dyDescent="0.25">
      <c r="A23" s="74">
        <v>41273</v>
      </c>
      <c r="B23" s="76">
        <v>7</v>
      </c>
      <c r="C23" s="76" t="s">
        <v>75</v>
      </c>
      <c r="D23" s="39">
        <v>7320</v>
      </c>
      <c r="E23" s="39">
        <f>320+210</f>
        <v>530</v>
      </c>
      <c r="F23" s="39"/>
    </row>
    <row r="24" spans="1:6" ht="14.45" customHeight="1" x14ac:dyDescent="0.25">
      <c r="A24" s="75"/>
      <c r="B24" s="77"/>
      <c r="C24" s="77"/>
      <c r="D24" s="40">
        <v>7410</v>
      </c>
      <c r="E24" s="40">
        <f>450+360</f>
        <v>810</v>
      </c>
      <c r="F24" s="40"/>
    </row>
    <row r="25" spans="1:6" ht="14.45" customHeight="1" x14ac:dyDescent="0.25">
      <c r="A25" s="75"/>
      <c r="B25" s="77"/>
      <c r="C25" s="77"/>
      <c r="D25" s="40">
        <v>3130</v>
      </c>
      <c r="E25" s="40"/>
      <c r="F25" s="40">
        <f>320+210+450+360</f>
        <v>1340</v>
      </c>
    </row>
    <row r="26" spans="1:6" ht="14.45" customHeight="1" x14ac:dyDescent="0.25">
      <c r="A26" s="74">
        <v>41273</v>
      </c>
      <c r="B26" s="76">
        <v>8</v>
      </c>
      <c r="C26" s="76" t="s">
        <v>76</v>
      </c>
      <c r="D26" s="39">
        <v>3130</v>
      </c>
      <c r="E26" s="39">
        <f>F25*20%</f>
        <v>268</v>
      </c>
      <c r="F26" s="39"/>
    </row>
    <row r="27" spans="1:6" ht="14.45" customHeight="1" x14ac:dyDescent="0.25">
      <c r="A27" s="75"/>
      <c r="B27" s="77"/>
      <c r="C27" s="77"/>
      <c r="D27" s="40">
        <v>3320</v>
      </c>
      <c r="E27" s="40"/>
      <c r="F27" s="40">
        <f>E26</f>
        <v>268</v>
      </c>
    </row>
    <row r="28" spans="1:6" ht="14.45" customHeight="1" x14ac:dyDescent="0.25">
      <c r="A28" s="74">
        <v>41274</v>
      </c>
      <c r="B28" s="76">
        <v>9</v>
      </c>
      <c r="C28" s="76" t="s">
        <v>77</v>
      </c>
      <c r="D28" s="39">
        <v>3130</v>
      </c>
      <c r="E28" s="95">
        <f>ტ!C23</f>
        <v>1872</v>
      </c>
      <c r="F28" s="39"/>
    </row>
    <row r="29" spans="1:6" ht="14.45" customHeight="1" x14ac:dyDescent="0.25">
      <c r="A29" s="75"/>
      <c r="B29" s="77"/>
      <c r="C29" s="77"/>
      <c r="D29" s="40">
        <v>1110</v>
      </c>
      <c r="E29" s="40"/>
      <c r="F29" s="96">
        <f>E28</f>
        <v>1872</v>
      </c>
    </row>
    <row r="30" spans="1:6" ht="14.45" customHeight="1" x14ac:dyDescent="0.25">
      <c r="A30" s="74">
        <v>41274</v>
      </c>
      <c r="B30" s="76">
        <v>10</v>
      </c>
      <c r="C30" s="76" t="s">
        <v>78</v>
      </c>
      <c r="D30" s="39">
        <v>3320</v>
      </c>
      <c r="E30" s="95">
        <f>ტ!Q22</f>
        <v>468</v>
      </c>
      <c r="F30" s="39"/>
    </row>
    <row r="31" spans="1:6" ht="14.45" customHeight="1" x14ac:dyDescent="0.25">
      <c r="A31" s="75"/>
      <c r="B31" s="77"/>
      <c r="C31" s="77"/>
      <c r="D31" s="40">
        <v>1210</v>
      </c>
      <c r="E31" s="40"/>
      <c r="F31" s="96">
        <f>E30</f>
        <v>468</v>
      </c>
    </row>
    <row r="32" spans="1:6" ht="14.45" customHeight="1" x14ac:dyDescent="0.25">
      <c r="A32" s="74">
        <v>41274</v>
      </c>
      <c r="B32" s="76">
        <v>11</v>
      </c>
      <c r="C32" s="76" t="s">
        <v>79</v>
      </c>
      <c r="D32" s="39">
        <v>3330</v>
      </c>
      <c r="E32" s="95">
        <f>ტ!C31</f>
        <v>2196</v>
      </c>
      <c r="F32" s="39"/>
    </row>
    <row r="33" spans="1:6" ht="14.45" customHeight="1" x14ac:dyDescent="0.25">
      <c r="A33" s="75"/>
      <c r="B33" s="77"/>
      <c r="C33" s="77"/>
      <c r="D33" s="40">
        <v>1210</v>
      </c>
      <c r="E33" s="40"/>
      <c r="F33" s="96">
        <f>E32</f>
        <v>2196</v>
      </c>
    </row>
    <row r="34" spans="1:6" ht="14.45" customHeight="1" x14ac:dyDescent="0.25">
      <c r="A34" s="74">
        <v>41274</v>
      </c>
      <c r="B34" s="76">
        <v>12</v>
      </c>
      <c r="C34" s="76" t="s">
        <v>80</v>
      </c>
      <c r="D34" s="39">
        <v>7465</v>
      </c>
      <c r="E34" s="39">
        <f>F35</f>
        <v>65</v>
      </c>
      <c r="F34" s="39"/>
    </row>
    <row r="35" spans="1:6" ht="14.45" customHeight="1" x14ac:dyDescent="0.25">
      <c r="A35" s="75"/>
      <c r="B35" s="77"/>
      <c r="C35" s="77"/>
      <c r="D35" s="40">
        <v>3390</v>
      </c>
      <c r="E35" s="40"/>
      <c r="F35" s="40">
        <f>(5000+5000+3000)/2*1%</f>
        <v>65</v>
      </c>
    </row>
    <row r="36" spans="1:6" ht="14.45" customHeight="1" x14ac:dyDescent="0.25">
      <c r="A36" s="74">
        <v>41274</v>
      </c>
      <c r="B36" s="76">
        <v>13</v>
      </c>
      <c r="C36" s="76" t="s">
        <v>81</v>
      </c>
      <c r="D36" s="39">
        <v>6110</v>
      </c>
      <c r="E36" s="95">
        <f>ტ!J44</f>
        <v>15200</v>
      </c>
      <c r="F36" s="39"/>
    </row>
    <row r="37" spans="1:6" ht="14.45" customHeight="1" x14ac:dyDescent="0.25">
      <c r="A37" s="75"/>
      <c r="B37" s="77"/>
      <c r="C37" s="77"/>
      <c r="D37" s="40">
        <v>5330</v>
      </c>
      <c r="E37" s="40"/>
      <c r="F37" s="96">
        <f>E36</f>
        <v>15200</v>
      </c>
    </row>
    <row r="38" spans="1:6" ht="14.45" customHeight="1" x14ac:dyDescent="0.25">
      <c r="A38" s="74">
        <v>41274</v>
      </c>
      <c r="B38" s="76">
        <v>14</v>
      </c>
      <c r="C38" s="76" t="s">
        <v>82</v>
      </c>
      <c r="D38" s="71">
        <v>5330</v>
      </c>
      <c r="E38" s="96">
        <f>ტ!C58</f>
        <v>9000</v>
      </c>
      <c r="F38" s="40"/>
    </row>
    <row r="39" spans="1:6" ht="14.45" customHeight="1" x14ac:dyDescent="0.25">
      <c r="A39" s="75"/>
      <c r="B39" s="77"/>
      <c r="C39" s="77"/>
      <c r="D39" s="40">
        <v>7100</v>
      </c>
      <c r="E39" s="40"/>
      <c r="F39" s="96">
        <f>E38</f>
        <v>9000</v>
      </c>
    </row>
    <row r="40" spans="1:6" ht="14.45" customHeight="1" x14ac:dyDescent="0.25">
      <c r="A40" s="74">
        <v>41274</v>
      </c>
      <c r="B40" s="76">
        <v>15</v>
      </c>
      <c r="C40" s="76" t="s">
        <v>83</v>
      </c>
      <c r="D40" s="39">
        <v>5330</v>
      </c>
      <c r="E40" s="95">
        <f>F41</f>
        <v>530</v>
      </c>
      <c r="F40" s="39"/>
    </row>
    <row r="41" spans="1:6" ht="14.45" customHeight="1" x14ac:dyDescent="0.25">
      <c r="A41" s="75"/>
      <c r="B41" s="77"/>
      <c r="C41" s="77"/>
      <c r="D41" s="40">
        <v>7320</v>
      </c>
      <c r="E41" s="40"/>
      <c r="F41" s="96">
        <f>ტ!E53</f>
        <v>530</v>
      </c>
    </row>
    <row r="42" spans="1:6" ht="14.45" customHeight="1" x14ac:dyDescent="0.25">
      <c r="A42" s="74">
        <v>41274</v>
      </c>
      <c r="B42" s="76">
        <v>16</v>
      </c>
      <c r="C42" s="76" t="s">
        <v>84</v>
      </c>
      <c r="D42" s="40">
        <v>5330</v>
      </c>
      <c r="E42" s="96">
        <f>F43</f>
        <v>810</v>
      </c>
      <c r="F42" s="40"/>
    </row>
    <row r="43" spans="1:6" ht="14.45" customHeight="1" x14ac:dyDescent="0.25">
      <c r="A43" s="75"/>
      <c r="B43" s="77"/>
      <c r="C43" s="77"/>
      <c r="D43" s="40">
        <v>7410</v>
      </c>
      <c r="E43" s="40"/>
      <c r="F43" s="96">
        <f>ტ!L53</f>
        <v>810</v>
      </c>
    </row>
    <row r="44" spans="1:6" ht="14.45" customHeight="1" x14ac:dyDescent="0.25">
      <c r="A44" s="74">
        <v>41274</v>
      </c>
      <c r="B44" s="76">
        <v>17</v>
      </c>
      <c r="C44" s="76" t="s">
        <v>85</v>
      </c>
      <c r="D44" s="39">
        <v>5330</v>
      </c>
      <c r="E44" s="95">
        <f>F45</f>
        <v>65</v>
      </c>
      <c r="F44" s="39"/>
    </row>
    <row r="45" spans="1:6" ht="14.45" customHeight="1" x14ac:dyDescent="0.25">
      <c r="A45" s="75"/>
      <c r="B45" s="77"/>
      <c r="C45" s="77"/>
      <c r="D45" s="40">
        <v>7465</v>
      </c>
      <c r="E45" s="40"/>
      <c r="F45" s="96">
        <f>ტ!S53</f>
        <v>65</v>
      </c>
    </row>
    <row r="46" spans="1:6" ht="14.45" customHeight="1" x14ac:dyDescent="0.25">
      <c r="A46" s="74">
        <v>41274</v>
      </c>
      <c r="B46" s="76">
        <v>18</v>
      </c>
      <c r="C46" s="76" t="s">
        <v>86</v>
      </c>
      <c r="D46" s="40">
        <v>9210</v>
      </c>
      <c r="E46" s="96">
        <v>719</v>
      </c>
      <c r="F46" s="40"/>
    </row>
    <row r="47" spans="1:6" ht="14.45" customHeight="1" x14ac:dyDescent="0.25">
      <c r="A47" s="75"/>
      <c r="B47" s="77"/>
      <c r="C47" s="77"/>
      <c r="D47" s="40">
        <v>3310</v>
      </c>
      <c r="E47" s="40"/>
      <c r="F47" s="96">
        <v>719</v>
      </c>
    </row>
    <row r="48" spans="1:6" ht="14.45" customHeight="1" x14ac:dyDescent="0.25">
      <c r="A48" s="74">
        <v>41274</v>
      </c>
      <c r="B48" s="76">
        <v>19</v>
      </c>
      <c r="C48" s="76" t="s">
        <v>87</v>
      </c>
      <c r="D48" s="39">
        <v>5330</v>
      </c>
      <c r="E48" s="95">
        <v>719</v>
      </c>
      <c r="F48" s="39"/>
    </row>
    <row r="49" spans="1:6" ht="14.45" customHeight="1" x14ac:dyDescent="0.25">
      <c r="A49" s="75"/>
      <c r="B49" s="77"/>
      <c r="C49" s="77"/>
      <c r="D49" s="40">
        <v>9210</v>
      </c>
      <c r="E49" s="40"/>
      <c r="F49" s="96">
        <v>719</v>
      </c>
    </row>
    <row r="50" spans="1:6" ht="14.45" customHeight="1" x14ac:dyDescent="0.25">
      <c r="A50" s="74">
        <v>41274</v>
      </c>
      <c r="B50" s="76">
        <v>20</v>
      </c>
      <c r="C50" s="76" t="s">
        <v>88</v>
      </c>
      <c r="D50" s="39">
        <v>5330</v>
      </c>
      <c r="E50" s="95">
        <v>4076</v>
      </c>
      <c r="F50" s="39"/>
    </row>
    <row r="51" spans="1:6" ht="14.45" customHeight="1" x14ac:dyDescent="0.25">
      <c r="A51" s="75"/>
      <c r="B51" s="77"/>
      <c r="C51" s="77"/>
      <c r="D51" s="40">
        <v>5310</v>
      </c>
      <c r="E51" s="40"/>
      <c r="F51" s="96">
        <f>E50</f>
        <v>4076</v>
      </c>
    </row>
    <row r="52" spans="1:6" ht="14.45" customHeight="1" x14ac:dyDescent="0.25">
      <c r="A52" s="74"/>
      <c r="B52" s="76"/>
      <c r="C52" s="76"/>
      <c r="D52" s="39"/>
      <c r="E52" s="39"/>
      <c r="F52" s="39"/>
    </row>
    <row r="53" spans="1:6" ht="14.45" customHeight="1" x14ac:dyDescent="0.25">
      <c r="A53" s="79"/>
      <c r="B53" s="78"/>
      <c r="C53" s="78"/>
      <c r="D53" s="41"/>
      <c r="E53" s="41"/>
      <c r="F53" s="41"/>
    </row>
    <row r="54" spans="1:6" x14ac:dyDescent="0.25">
      <c r="A54" s="74"/>
      <c r="B54" s="31"/>
      <c r="C54" s="80" t="s">
        <v>1</v>
      </c>
      <c r="D54" s="76"/>
      <c r="E54" s="76">
        <f>SUM(E4:E53)</f>
        <v>81904</v>
      </c>
      <c r="F54" s="76">
        <f>SUM(F4:F53)</f>
        <v>81904</v>
      </c>
    </row>
    <row r="55" spans="1:6" x14ac:dyDescent="0.25">
      <c r="A55" s="79"/>
      <c r="B55" s="32"/>
      <c r="C55" s="81"/>
      <c r="D55" s="78"/>
      <c r="E55" s="78"/>
      <c r="F55" s="78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18434" r:id="rId4">
          <objectPr defaultSize="0" r:id="rId5">
            <anchor moveWithCells="1">
              <from>
                <xdr:col>9</xdr:col>
                <xdr:colOff>95250</xdr:colOff>
                <xdr:row>0</xdr:row>
                <xdr:rowOff>0</xdr:rowOff>
              </from>
              <to>
                <xdr:col>18</xdr:col>
                <xdr:colOff>438150</xdr:colOff>
                <xdr:row>51</xdr:row>
                <xdr:rowOff>9525</xdr:rowOff>
              </to>
            </anchor>
          </objectPr>
        </oleObject>
      </mc:Choice>
      <mc:Fallback>
        <oleObject progId="Word.Document.12" shapeId="1843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3:J11"/>
  <sheetViews>
    <sheetView workbookViewId="0">
      <selection activeCell="I14" sqref="I14"/>
    </sheetView>
  </sheetViews>
  <sheetFormatPr defaultRowHeight="15" x14ac:dyDescent="0.25"/>
  <cols>
    <col min="2" max="2" width="6.28515625" customWidth="1"/>
    <col min="3" max="3" width="19.7109375" customWidth="1"/>
    <col min="4" max="4" width="12.710937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 x14ac:dyDescent="0.25">
      <c r="D3" s="72" t="s">
        <v>68</v>
      </c>
      <c r="E3" s="72"/>
      <c r="F3" s="72"/>
      <c r="G3" s="72"/>
    </row>
    <row r="5" spans="2:10" s="34" customFormat="1" ht="45" x14ac:dyDescent="0.25">
      <c r="B5" s="35" t="s">
        <v>6</v>
      </c>
      <c r="C5" s="35" t="s">
        <v>60</v>
      </c>
      <c r="D5" s="35" t="s">
        <v>61</v>
      </c>
      <c r="E5" s="35" t="s">
        <v>62</v>
      </c>
      <c r="F5" s="35" t="s">
        <v>63</v>
      </c>
      <c r="G5" s="35" t="s">
        <v>64</v>
      </c>
      <c r="H5" s="35" t="s">
        <v>65</v>
      </c>
      <c r="I5" s="35" t="s">
        <v>66</v>
      </c>
      <c r="J5" s="35" t="s">
        <v>67</v>
      </c>
    </row>
    <row r="6" spans="2:10" x14ac:dyDescent="0.25">
      <c r="B6" s="36" t="s">
        <v>32</v>
      </c>
      <c r="C6" s="36" t="s">
        <v>33</v>
      </c>
      <c r="D6" s="36" t="s">
        <v>34</v>
      </c>
      <c r="E6" s="36" t="s">
        <v>35</v>
      </c>
      <c r="F6" s="36" t="s">
        <v>36</v>
      </c>
      <c r="G6" s="36" t="s">
        <v>37</v>
      </c>
      <c r="H6" s="36" t="s">
        <v>38</v>
      </c>
      <c r="I6" s="36" t="s">
        <v>39</v>
      </c>
      <c r="J6" s="36" t="s">
        <v>40</v>
      </c>
    </row>
    <row r="7" spans="2:10" x14ac:dyDescent="0.25">
      <c r="B7" s="38">
        <v>1</v>
      </c>
      <c r="C7" s="37" t="s">
        <v>153</v>
      </c>
      <c r="D7" s="37" t="s">
        <v>158</v>
      </c>
      <c r="E7" s="37">
        <v>320</v>
      </c>
      <c r="F7" s="37">
        <f>E7*20%</f>
        <v>64</v>
      </c>
      <c r="G7" s="37">
        <v>0</v>
      </c>
      <c r="H7" s="37">
        <f>F7+G7</f>
        <v>64</v>
      </c>
      <c r="I7" s="37">
        <f>E7-H7</f>
        <v>256</v>
      </c>
      <c r="J7" s="37"/>
    </row>
    <row r="8" spans="2:10" x14ac:dyDescent="0.25">
      <c r="B8" s="38">
        <v>2</v>
      </c>
      <c r="C8" s="37" t="s">
        <v>154</v>
      </c>
      <c r="D8" s="37" t="s">
        <v>158</v>
      </c>
      <c r="E8" s="37">
        <v>210</v>
      </c>
      <c r="F8" s="37">
        <f t="shared" ref="F8:F10" si="0">E8*20%</f>
        <v>42</v>
      </c>
      <c r="G8" s="37">
        <v>0</v>
      </c>
      <c r="H8" s="37">
        <f t="shared" ref="H8:H10" si="1">F8+G8</f>
        <v>42</v>
      </c>
      <c r="I8" s="37">
        <f t="shared" ref="I8:I10" si="2">E8-H8</f>
        <v>168</v>
      </c>
      <c r="J8" s="37"/>
    </row>
    <row r="9" spans="2:10" x14ac:dyDescent="0.25">
      <c r="B9" s="38">
        <v>3</v>
      </c>
      <c r="C9" s="37" t="s">
        <v>152</v>
      </c>
      <c r="D9" s="37" t="s">
        <v>156</v>
      </c>
      <c r="E9" s="37">
        <v>450</v>
      </c>
      <c r="F9" s="37">
        <f t="shared" si="0"/>
        <v>90</v>
      </c>
      <c r="G9" s="37">
        <v>0</v>
      </c>
      <c r="H9" s="37">
        <f t="shared" si="1"/>
        <v>90</v>
      </c>
      <c r="I9" s="37">
        <f t="shared" si="2"/>
        <v>360</v>
      </c>
      <c r="J9" s="37"/>
    </row>
    <row r="10" spans="2:10" x14ac:dyDescent="0.25">
      <c r="B10" s="38">
        <v>4</v>
      </c>
      <c r="C10" s="37" t="s">
        <v>155</v>
      </c>
      <c r="D10" s="37" t="s">
        <v>157</v>
      </c>
      <c r="E10" s="37">
        <v>360</v>
      </c>
      <c r="F10" s="37">
        <f t="shared" si="0"/>
        <v>72</v>
      </c>
      <c r="G10" s="37">
        <v>0</v>
      </c>
      <c r="H10" s="37">
        <f t="shared" si="1"/>
        <v>72</v>
      </c>
      <c r="I10" s="37">
        <f t="shared" si="2"/>
        <v>288</v>
      </c>
      <c r="J10" s="37"/>
    </row>
    <row r="11" spans="2:10" x14ac:dyDescent="0.25">
      <c r="B11" s="37"/>
      <c r="C11" s="37" t="s">
        <v>69</v>
      </c>
      <c r="D11" s="37"/>
      <c r="E11" s="37">
        <f>SUM(E7:E10)</f>
        <v>1340</v>
      </c>
      <c r="F11" s="37">
        <f>SUM(F7:F10)</f>
        <v>268</v>
      </c>
      <c r="G11" s="37">
        <f>SUM(G7:G10)</f>
        <v>0</v>
      </c>
      <c r="H11" s="37">
        <f>SUM(H7:H10)</f>
        <v>268</v>
      </c>
      <c r="I11" s="37">
        <f>SUM(I7:I10)</f>
        <v>1072</v>
      </c>
      <c r="J11" s="37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9457" r:id="rId4">
          <objectPr defaultSize="0" r:id="rId5">
            <anchor moveWithCells="1">
              <from>
                <xdr:col>12</xdr:col>
                <xdr:colOff>66675</xdr:colOff>
                <xdr:row>0</xdr:row>
                <xdr:rowOff>0</xdr:rowOff>
              </from>
              <to>
                <xdr:col>21</xdr:col>
                <xdr:colOff>323850</xdr:colOff>
                <xdr:row>48</xdr:row>
                <xdr:rowOff>66675</xdr:rowOff>
              </to>
            </anchor>
          </objectPr>
        </oleObject>
      </mc:Choice>
      <mc:Fallback>
        <oleObject progId="Word.Document.12" shapeId="1945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E31"/>
  <sheetViews>
    <sheetView view="pageBreakPreview" topLeftCell="A4" zoomScale="91" zoomScaleNormal="100" zoomScaleSheetLayoutView="91" workbookViewId="0">
      <selection activeCell="G33" sqref="G33"/>
    </sheetView>
  </sheetViews>
  <sheetFormatPr defaultColWidth="9" defaultRowHeight="15" x14ac:dyDescent="0.2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 x14ac:dyDescent="0.25">
      <c r="A1" s="73" t="s">
        <v>3</v>
      </c>
      <c r="B1" s="73"/>
      <c r="C1" s="73"/>
      <c r="D1" s="73"/>
      <c r="E1" s="73"/>
    </row>
    <row r="2" spans="1:5" x14ac:dyDescent="0.25">
      <c r="A2" s="1"/>
      <c r="B2" s="73" t="s">
        <v>31</v>
      </c>
      <c r="C2" s="73"/>
      <c r="D2" s="73"/>
      <c r="E2" s="1"/>
    </row>
    <row r="3" spans="1:5" x14ac:dyDescent="0.25">
      <c r="A3" s="1"/>
      <c r="B3" s="73" t="s">
        <v>30</v>
      </c>
      <c r="C3" s="73"/>
      <c r="D3" s="73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7" t="s">
        <v>6</v>
      </c>
      <c r="B5" s="87" t="s">
        <v>4</v>
      </c>
      <c r="C5" s="87" t="s">
        <v>5</v>
      </c>
      <c r="D5" s="87" t="s">
        <v>123</v>
      </c>
      <c r="E5" s="87" t="s">
        <v>124</v>
      </c>
    </row>
    <row r="6" spans="1:5" x14ac:dyDescent="0.25">
      <c r="A6" s="88"/>
      <c r="B6" s="88"/>
      <c r="C6" s="88"/>
      <c r="D6" s="88"/>
      <c r="E6" s="88"/>
    </row>
    <row r="7" spans="1:5" ht="21" customHeight="1" x14ac:dyDescent="0.25">
      <c r="A7" s="33" t="s">
        <v>32</v>
      </c>
      <c r="B7" s="16" t="s">
        <v>89</v>
      </c>
      <c r="C7" s="3">
        <v>1110</v>
      </c>
      <c r="D7" s="98">
        <f>ტ!$C$9</f>
        <v>8534</v>
      </c>
      <c r="E7" s="5"/>
    </row>
    <row r="8" spans="1:5" ht="21" customHeight="1" x14ac:dyDescent="0.25">
      <c r="A8" s="33" t="s">
        <v>33</v>
      </c>
      <c r="B8" s="16" t="s">
        <v>90</v>
      </c>
      <c r="C8" s="9">
        <v>1210</v>
      </c>
      <c r="D8" s="98">
        <f>ტ!$J$9</f>
        <v>15596</v>
      </c>
      <c r="E8" s="5"/>
    </row>
    <row r="9" spans="1:5" ht="34.15" customHeight="1" x14ac:dyDescent="0.25">
      <c r="A9" s="33" t="s">
        <v>34</v>
      </c>
      <c r="B9" s="16" t="s">
        <v>91</v>
      </c>
      <c r="C9" s="9">
        <v>1410</v>
      </c>
      <c r="D9" s="98">
        <f>ტ!$Q$9</f>
        <v>1030</v>
      </c>
      <c r="E9" s="5"/>
    </row>
    <row r="10" spans="1:5" ht="21" customHeight="1" x14ac:dyDescent="0.25">
      <c r="A10" s="33" t="s">
        <v>35</v>
      </c>
      <c r="B10" s="16" t="s">
        <v>92</v>
      </c>
      <c r="C10" s="9">
        <v>1640</v>
      </c>
      <c r="D10" s="98">
        <f>ტ!$C$18</f>
        <v>5000</v>
      </c>
      <c r="E10" s="5"/>
    </row>
    <row r="11" spans="1:5" ht="21" customHeight="1" x14ac:dyDescent="0.25">
      <c r="A11" s="33" t="s">
        <v>36</v>
      </c>
      <c r="B11" s="16" t="s">
        <v>93</v>
      </c>
      <c r="C11" s="9">
        <v>1790</v>
      </c>
      <c r="D11" s="98"/>
      <c r="E11" s="5"/>
    </row>
    <row r="12" spans="1:5" ht="21" customHeight="1" x14ac:dyDescent="0.25">
      <c r="A12" s="33" t="s">
        <v>37</v>
      </c>
      <c r="B12" s="16" t="s">
        <v>94</v>
      </c>
      <c r="C12" s="9">
        <v>2150</v>
      </c>
      <c r="D12" s="98">
        <f>ტ!J18</f>
        <v>8000</v>
      </c>
      <c r="E12" s="5"/>
    </row>
    <row r="13" spans="1:5" ht="21" customHeight="1" x14ac:dyDescent="0.25">
      <c r="A13" s="33" t="s">
        <v>40</v>
      </c>
      <c r="B13" s="16" t="s">
        <v>95</v>
      </c>
      <c r="C13" s="9">
        <v>3210</v>
      </c>
      <c r="D13" s="3"/>
      <c r="E13" s="99">
        <f>ტ!L27</f>
        <v>3500</v>
      </c>
    </row>
    <row r="14" spans="1:5" ht="21" customHeight="1" x14ac:dyDescent="0.25">
      <c r="A14" s="33" t="s">
        <v>41</v>
      </c>
      <c r="B14" s="16" t="s">
        <v>96</v>
      </c>
      <c r="C14" s="9">
        <v>3330</v>
      </c>
      <c r="D14" s="3"/>
      <c r="E14" s="99">
        <f>ტ!E36</f>
        <v>540</v>
      </c>
    </row>
    <row r="15" spans="1:5" ht="21" customHeight="1" x14ac:dyDescent="0.25">
      <c r="A15" s="33" t="s">
        <v>42</v>
      </c>
      <c r="B15" s="16" t="s">
        <v>97</v>
      </c>
      <c r="C15" s="9">
        <v>3340</v>
      </c>
      <c r="D15" s="98">
        <f>ტ!J36</f>
        <v>540</v>
      </c>
      <c r="E15" s="99"/>
    </row>
    <row r="16" spans="1:5" ht="21" customHeight="1" x14ac:dyDescent="0.25">
      <c r="A16" s="33" t="s">
        <v>43</v>
      </c>
      <c r="B16" s="16" t="s">
        <v>98</v>
      </c>
      <c r="C16" s="9">
        <v>3390</v>
      </c>
      <c r="D16" s="3"/>
      <c r="E16" s="99">
        <f>ტ!S36</f>
        <v>65</v>
      </c>
    </row>
    <row r="17" spans="1:5" ht="21" customHeight="1" x14ac:dyDescent="0.25">
      <c r="A17" s="33" t="s">
        <v>44</v>
      </c>
      <c r="B17" s="16" t="s">
        <v>99</v>
      </c>
      <c r="C17" s="9">
        <v>5150</v>
      </c>
      <c r="D17" s="3"/>
      <c r="E17" s="99">
        <f>ტ!E45</f>
        <v>29800</v>
      </c>
    </row>
    <row r="18" spans="1:5" ht="21" customHeight="1" x14ac:dyDescent="0.25">
      <c r="A18" s="33" t="s">
        <v>45</v>
      </c>
      <c r="B18" s="16" t="s">
        <v>10</v>
      </c>
      <c r="C18" s="9">
        <v>6110</v>
      </c>
      <c r="D18" s="3"/>
      <c r="E18" s="99">
        <f>ტ!L44</f>
        <v>15200</v>
      </c>
    </row>
    <row r="19" spans="1:5" ht="32.450000000000003" customHeight="1" x14ac:dyDescent="0.25">
      <c r="A19" s="33" t="s">
        <v>46</v>
      </c>
      <c r="B19" s="16" t="s">
        <v>100</v>
      </c>
      <c r="C19" s="9">
        <v>7100</v>
      </c>
      <c r="D19" s="98">
        <f>ტ!Q44</f>
        <v>9000</v>
      </c>
      <c r="E19" s="5"/>
    </row>
    <row r="20" spans="1:5" ht="35.450000000000003" customHeight="1" x14ac:dyDescent="0.25">
      <c r="A20" s="33" t="s">
        <v>47</v>
      </c>
      <c r="B20" s="16" t="s">
        <v>101</v>
      </c>
      <c r="C20" s="9">
        <v>7320</v>
      </c>
      <c r="D20" s="98">
        <f>ტ!C53</f>
        <v>530</v>
      </c>
      <c r="E20" s="5"/>
    </row>
    <row r="21" spans="1:5" ht="21" customHeight="1" x14ac:dyDescent="0.25">
      <c r="A21" s="33" t="s">
        <v>48</v>
      </c>
      <c r="B21" s="16" t="s">
        <v>102</v>
      </c>
      <c r="C21" s="9">
        <v>7410</v>
      </c>
      <c r="D21" s="98">
        <f>ტ!J53</f>
        <v>810</v>
      </c>
      <c r="E21" s="5"/>
    </row>
    <row r="22" spans="1:5" ht="21" customHeight="1" x14ac:dyDescent="0.25">
      <c r="A22" s="33" t="s">
        <v>49</v>
      </c>
      <c r="B22" s="16" t="s">
        <v>103</v>
      </c>
      <c r="C22" s="9">
        <v>7465</v>
      </c>
      <c r="D22" s="98">
        <f>ტ!Q53</f>
        <v>65</v>
      </c>
      <c r="E22" s="5"/>
    </row>
    <row r="23" spans="1:5" ht="21" customHeight="1" x14ac:dyDescent="0.25">
      <c r="A23" s="33" t="s">
        <v>50</v>
      </c>
      <c r="B23" s="16"/>
      <c r="C23" s="9"/>
      <c r="D23" s="3"/>
      <c r="E23" s="5"/>
    </row>
    <row r="24" spans="1:5" ht="21" customHeight="1" x14ac:dyDescent="0.25">
      <c r="A24" s="33" t="s">
        <v>51</v>
      </c>
      <c r="B24" s="16"/>
      <c r="C24" s="9"/>
      <c r="D24" s="3"/>
      <c r="E24" s="5"/>
    </row>
    <row r="25" spans="1:5" ht="21" customHeight="1" x14ac:dyDescent="0.25">
      <c r="A25" s="33" t="s">
        <v>52</v>
      </c>
      <c r="B25" s="16"/>
      <c r="C25" s="9"/>
      <c r="D25" s="3"/>
      <c r="E25" s="5"/>
    </row>
    <row r="26" spans="1:5" ht="21" customHeight="1" x14ac:dyDescent="0.25">
      <c r="A26" s="33" t="s">
        <v>53</v>
      </c>
      <c r="B26" s="16"/>
      <c r="C26" s="9"/>
      <c r="D26" s="3"/>
      <c r="E26" s="5"/>
    </row>
    <row r="27" spans="1:5" ht="21" customHeight="1" x14ac:dyDescent="0.25">
      <c r="A27" s="33" t="s">
        <v>54</v>
      </c>
      <c r="B27" s="16"/>
      <c r="C27" s="9"/>
      <c r="D27" s="3"/>
      <c r="E27" s="5"/>
    </row>
    <row r="28" spans="1:5" ht="21" customHeight="1" x14ac:dyDescent="0.25">
      <c r="A28" s="33" t="s">
        <v>55</v>
      </c>
      <c r="B28" s="16"/>
      <c r="C28" s="9"/>
      <c r="D28" s="3"/>
      <c r="E28" s="5"/>
    </row>
    <row r="29" spans="1:5" ht="21" customHeight="1" x14ac:dyDescent="0.25">
      <c r="A29" s="33" t="s">
        <v>56</v>
      </c>
      <c r="B29" s="16"/>
      <c r="C29" s="9"/>
      <c r="D29" s="3"/>
      <c r="E29" s="5"/>
    </row>
    <row r="30" spans="1:5" ht="21" customHeight="1" x14ac:dyDescent="0.25">
      <c r="A30" s="33" t="s">
        <v>57</v>
      </c>
      <c r="B30" s="16"/>
      <c r="C30" s="9"/>
      <c r="D30" s="3"/>
      <c r="E30" s="5"/>
    </row>
    <row r="31" spans="1:5" ht="21" customHeight="1" x14ac:dyDescent="0.25">
      <c r="A31" s="85" t="s">
        <v>1</v>
      </c>
      <c r="B31" s="86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E37"/>
  <sheetViews>
    <sheetView view="pageBreakPreview" zoomScale="90" zoomScaleNormal="100" zoomScaleSheetLayoutView="90" workbookViewId="0">
      <selection activeCell="E20" sqref="E20"/>
    </sheetView>
  </sheetViews>
  <sheetFormatPr defaultColWidth="9" defaultRowHeight="15" x14ac:dyDescent="0.25"/>
  <cols>
    <col min="1" max="1" width="4" style="8" customWidth="1"/>
    <col min="2" max="2" width="29" style="8" customWidth="1"/>
    <col min="3" max="3" width="8.28515625" style="8" customWidth="1"/>
    <col min="4" max="4" width="36.7109375" style="8" customWidth="1"/>
    <col min="5" max="5" width="10.85546875" style="8" customWidth="1"/>
    <col min="6" max="16384" width="9" style="8"/>
  </cols>
  <sheetData>
    <row r="1" spans="2:5" ht="24.75" customHeight="1" x14ac:dyDescent="0.35">
      <c r="B1" s="89" t="s">
        <v>8</v>
      </c>
      <c r="C1" s="89"/>
      <c r="D1" s="89"/>
      <c r="E1" s="89"/>
    </row>
    <row r="2" spans="2:5" ht="6.75" customHeight="1" x14ac:dyDescent="0.35">
      <c r="B2" s="42"/>
      <c r="C2" s="42"/>
      <c r="D2" s="42"/>
      <c r="E2" s="42"/>
    </row>
    <row r="3" spans="2:5" ht="15.75" customHeight="1" x14ac:dyDescent="0.35">
      <c r="B3" s="90" t="s">
        <v>28</v>
      </c>
      <c r="C3" s="90"/>
      <c r="D3" s="90"/>
      <c r="E3" s="90"/>
    </row>
    <row r="4" spans="2:5" ht="19.149999999999999" customHeight="1" x14ac:dyDescent="0.35">
      <c r="B4" s="90" t="s">
        <v>115</v>
      </c>
      <c r="C4" s="90"/>
      <c r="D4" s="90"/>
      <c r="E4" s="42"/>
    </row>
    <row r="5" spans="2:5" ht="15.75" thickBot="1" x14ac:dyDescent="0.3">
      <c r="B5" s="7"/>
      <c r="C5" s="7"/>
      <c r="D5" s="7"/>
      <c r="E5" s="7"/>
    </row>
    <row r="6" spans="2:5" ht="20.25" customHeight="1" thickBot="1" x14ac:dyDescent="0.3">
      <c r="B6" s="19" t="s">
        <v>9</v>
      </c>
      <c r="C6" s="20" t="s">
        <v>12</v>
      </c>
      <c r="D6" s="21" t="s">
        <v>13</v>
      </c>
      <c r="E6" s="22" t="s">
        <v>12</v>
      </c>
    </row>
    <row r="7" spans="2:5" ht="27" customHeight="1" x14ac:dyDescent="0.25">
      <c r="B7" s="45" t="s">
        <v>104</v>
      </c>
      <c r="C7" s="46"/>
      <c r="D7" s="45" t="s">
        <v>105</v>
      </c>
      <c r="E7" s="11"/>
    </row>
    <row r="8" spans="2:5" ht="27" customHeight="1" x14ac:dyDescent="0.25">
      <c r="B8" s="10" t="s">
        <v>109</v>
      </c>
      <c r="C8" s="100">
        <f>ტ!$C$9+ტ!$J$9</f>
        <v>24130</v>
      </c>
      <c r="D8" s="12" t="s">
        <v>112</v>
      </c>
      <c r="E8" s="100">
        <f>ტ!$L$27</f>
        <v>3500</v>
      </c>
    </row>
    <row r="9" spans="2:5" ht="27" customHeight="1" x14ac:dyDescent="0.25">
      <c r="B9" s="11" t="s">
        <v>110</v>
      </c>
      <c r="C9" s="101">
        <f>ტ!$Q$9</f>
        <v>1030</v>
      </c>
      <c r="D9" s="18" t="s">
        <v>113</v>
      </c>
      <c r="E9" s="101">
        <f>ტ!$S$36+ტ!$S$64</f>
        <v>784</v>
      </c>
    </row>
    <row r="10" spans="2:5" ht="29.45" customHeight="1" x14ac:dyDescent="0.25">
      <c r="B10" s="10" t="s">
        <v>111</v>
      </c>
      <c r="C10" s="100">
        <f>ტ!$C$18</f>
        <v>5000</v>
      </c>
      <c r="D10" s="10"/>
      <c r="E10" s="10"/>
    </row>
    <row r="11" spans="2:5" ht="27" customHeight="1" thickBot="1" x14ac:dyDescent="0.3">
      <c r="B11" s="15"/>
      <c r="C11" s="25"/>
      <c r="D11" s="15"/>
      <c r="E11" s="25"/>
    </row>
    <row r="12" spans="2:5" ht="27" customHeight="1" thickTop="1" thickBot="1" x14ac:dyDescent="0.3">
      <c r="B12" s="28" t="s">
        <v>22</v>
      </c>
      <c r="C12" s="27">
        <f>SUM(C8:C11)</f>
        <v>30160</v>
      </c>
      <c r="D12" s="28" t="s">
        <v>21</v>
      </c>
      <c r="E12" s="27">
        <f>SUM(E8:E11)</f>
        <v>4284</v>
      </c>
    </row>
    <row r="13" spans="2:5" ht="27" customHeight="1" thickTop="1" x14ac:dyDescent="0.25">
      <c r="B13" s="45" t="s">
        <v>106</v>
      </c>
      <c r="C13" s="11"/>
      <c r="D13" s="45" t="s">
        <v>107</v>
      </c>
      <c r="E13" s="11"/>
    </row>
    <row r="14" spans="2:5" ht="27" customHeight="1" x14ac:dyDescent="0.25">
      <c r="B14" s="10" t="s">
        <v>159</v>
      </c>
      <c r="C14" s="100">
        <f>ტ!$J$18</f>
        <v>8000</v>
      </c>
      <c r="D14" s="10"/>
      <c r="E14" s="10"/>
    </row>
    <row r="15" spans="2:5" ht="27" customHeight="1" thickBot="1" x14ac:dyDescent="0.3">
      <c r="B15" s="10"/>
      <c r="C15" s="25"/>
      <c r="D15" s="10"/>
      <c r="E15" s="25"/>
    </row>
    <row r="16" spans="2:5" ht="37.5" customHeight="1" thickTop="1" thickBot="1" x14ac:dyDescent="0.3">
      <c r="B16" s="28" t="s">
        <v>23</v>
      </c>
      <c r="C16" s="27">
        <f>SUM(C13:C15)</f>
        <v>8000</v>
      </c>
      <c r="D16" s="28" t="s">
        <v>24</v>
      </c>
      <c r="E16" s="27"/>
    </row>
    <row r="17" spans="2:5" ht="27" customHeight="1" thickTop="1" x14ac:dyDescent="0.25">
      <c r="B17" s="24"/>
      <c r="C17" s="24"/>
      <c r="D17" s="47" t="s">
        <v>108</v>
      </c>
      <c r="E17" s="24"/>
    </row>
    <row r="18" spans="2:5" ht="27" customHeight="1" x14ac:dyDescent="0.25">
      <c r="B18" s="10"/>
      <c r="C18" s="10"/>
      <c r="D18" s="10" t="s">
        <v>99</v>
      </c>
      <c r="E18" s="100">
        <f>ტ!$E$45</f>
        <v>29800</v>
      </c>
    </row>
    <row r="19" spans="2:5" ht="27" customHeight="1" x14ac:dyDescent="0.25">
      <c r="B19" s="11"/>
      <c r="C19" s="11"/>
      <c r="D19" s="11" t="s">
        <v>114</v>
      </c>
      <c r="E19" s="101">
        <f>ტ!$E$73</f>
        <v>4076</v>
      </c>
    </row>
    <row r="20" spans="2:5" ht="27" customHeight="1" x14ac:dyDescent="0.25">
      <c r="B20" s="10"/>
      <c r="C20" s="10"/>
      <c r="D20" s="16"/>
      <c r="E20" s="10"/>
    </row>
    <row r="21" spans="2:5" ht="27" customHeight="1" thickBot="1" x14ac:dyDescent="0.3">
      <c r="B21" s="26"/>
      <c r="C21" s="26"/>
      <c r="D21" s="28" t="s">
        <v>25</v>
      </c>
      <c r="E21" s="26">
        <f>SUM(E18:E20)</f>
        <v>33876</v>
      </c>
    </row>
    <row r="22" spans="2:5" ht="19.5" customHeight="1" thickTop="1" thickBot="1" x14ac:dyDescent="0.3">
      <c r="B22" s="29" t="s">
        <v>27</v>
      </c>
      <c r="C22" s="30">
        <f>C12+C16</f>
        <v>38160</v>
      </c>
      <c r="D22" s="29" t="s">
        <v>26</v>
      </c>
      <c r="E22" s="23">
        <f>E12+E16+E21</f>
        <v>38160</v>
      </c>
    </row>
    <row r="23" spans="2:5" x14ac:dyDescent="0.25">
      <c r="B23" s="7"/>
      <c r="C23" s="7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B27" s="7"/>
      <c r="C27" s="7"/>
      <c r="D27" s="7"/>
      <c r="E27" s="7"/>
    </row>
    <row r="28" spans="2:5" x14ac:dyDescent="0.25">
      <c r="B28" s="7"/>
      <c r="C28" s="7"/>
      <c r="D28" s="7"/>
      <c r="E28" s="7"/>
    </row>
    <row r="29" spans="2:5" ht="9.6" customHeight="1" x14ac:dyDescent="0.25">
      <c r="B29" s="7"/>
      <c r="C29" s="7"/>
      <c r="D29" s="7"/>
      <c r="E29" s="7"/>
    </row>
    <row r="30" spans="2:5" ht="9.6" customHeight="1" x14ac:dyDescent="0.25">
      <c r="B30" s="7"/>
      <c r="C30" s="7"/>
      <c r="D30" s="7"/>
      <c r="E30" s="7"/>
    </row>
    <row r="31" spans="2:5" ht="9.6" customHeight="1" x14ac:dyDescent="0.25">
      <c r="B31" s="7"/>
      <c r="C31" s="7"/>
      <c r="D31" s="7"/>
      <c r="E31" s="7"/>
    </row>
    <row r="32" spans="2:5" ht="9.6" customHeight="1" x14ac:dyDescent="0.25">
      <c r="B32" s="7"/>
      <c r="C32" s="7"/>
      <c r="D32" s="7"/>
      <c r="E32" s="7"/>
    </row>
    <row r="33" spans="2:5" ht="9.6" customHeight="1" x14ac:dyDescent="0.25">
      <c r="B33" s="7"/>
      <c r="C33" s="7"/>
      <c r="D33" s="7"/>
      <c r="E33" s="7"/>
    </row>
    <row r="34" spans="2:5" ht="9.6" customHeight="1" x14ac:dyDescent="0.25">
      <c r="B34" s="7"/>
      <c r="C34" s="7"/>
      <c r="D34" s="7"/>
      <c r="E34" s="7"/>
    </row>
    <row r="35" spans="2:5" ht="9.6" customHeight="1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4:E17"/>
  <sheetViews>
    <sheetView view="pageBreakPreview" zoomScale="99" zoomScaleNormal="100" zoomScaleSheetLayoutView="99" workbookViewId="0">
      <selection activeCell="D15" sqref="D15"/>
    </sheetView>
  </sheetViews>
  <sheetFormatPr defaultRowHeight="15" x14ac:dyDescent="0.25"/>
  <cols>
    <col min="1" max="1" width="3.28515625" customWidth="1"/>
    <col min="2" max="2" width="43.28515625" customWidth="1"/>
    <col min="3" max="3" width="10.28515625" customWidth="1"/>
    <col min="4" max="4" width="13.28515625" style="13" customWidth="1"/>
  </cols>
  <sheetData>
    <row r="4" spans="1:5" x14ac:dyDescent="0.25">
      <c r="A4" s="94" t="s">
        <v>16</v>
      </c>
      <c r="B4" s="94"/>
      <c r="C4" s="94"/>
      <c r="D4" s="94"/>
      <c r="E4" s="94"/>
    </row>
    <row r="5" spans="1:5" ht="30.6" customHeight="1" x14ac:dyDescent="0.25">
      <c r="B5" s="94" t="s">
        <v>115</v>
      </c>
      <c r="C5" s="94"/>
      <c r="D5" s="94"/>
      <c r="E5" s="17"/>
    </row>
    <row r="6" spans="1:5" x14ac:dyDescent="0.25">
      <c r="A6" s="94" t="s">
        <v>29</v>
      </c>
      <c r="B6" s="94"/>
      <c r="C6" s="94"/>
      <c r="D6" s="94"/>
      <c r="E6" s="94"/>
    </row>
    <row r="7" spans="1:5" x14ac:dyDescent="0.25">
      <c r="B7" s="17"/>
      <c r="C7" s="17"/>
      <c r="D7" s="17"/>
      <c r="E7" s="17"/>
    </row>
    <row r="8" spans="1:5" x14ac:dyDescent="0.25">
      <c r="D8" s="17" t="s">
        <v>17</v>
      </c>
    </row>
    <row r="9" spans="1:5" ht="25.9" customHeight="1" x14ac:dyDescent="0.25">
      <c r="B9" s="91" t="s">
        <v>10</v>
      </c>
      <c r="C9" s="91"/>
      <c r="D9" s="102">
        <f>ტ!$L$44</f>
        <v>15200</v>
      </c>
    </row>
    <row r="10" spans="1:5" ht="25.9" customHeight="1" x14ac:dyDescent="0.25">
      <c r="B10" s="91" t="s">
        <v>11</v>
      </c>
      <c r="C10" s="91"/>
      <c r="D10" s="103">
        <f>ტ!$Q$44</f>
        <v>9000</v>
      </c>
    </row>
    <row r="11" spans="1:5" ht="25.9" customHeight="1" x14ac:dyDescent="0.25">
      <c r="B11" s="92" t="s">
        <v>18</v>
      </c>
      <c r="C11" s="92"/>
      <c r="D11" s="13">
        <f>D9-D10</f>
        <v>6200</v>
      </c>
    </row>
    <row r="12" spans="1:5" ht="25.9" customHeight="1" x14ac:dyDescent="0.25">
      <c r="B12" s="91" t="s">
        <v>58</v>
      </c>
      <c r="C12" s="91"/>
      <c r="D12" s="102">
        <f>ტ!$C$53</f>
        <v>530</v>
      </c>
    </row>
    <row r="13" spans="1:5" ht="25.9" customHeight="1" x14ac:dyDescent="0.25">
      <c r="B13" s="91" t="s">
        <v>59</v>
      </c>
      <c r="C13" s="91"/>
      <c r="D13" s="103">
        <f>ტ!$J$53+ტ!$Q$53</f>
        <v>875</v>
      </c>
    </row>
    <row r="14" spans="1:5" ht="25.9" customHeight="1" x14ac:dyDescent="0.25">
      <c r="B14" s="92" t="s">
        <v>7</v>
      </c>
      <c r="C14" s="92"/>
      <c r="D14" s="13">
        <f>D11-D12-D13</f>
        <v>4795</v>
      </c>
    </row>
    <row r="15" spans="1:5" ht="25.9" customHeight="1" x14ac:dyDescent="0.25">
      <c r="B15" s="91" t="s">
        <v>19</v>
      </c>
      <c r="C15" s="91"/>
      <c r="D15" s="103">
        <v>719</v>
      </c>
    </row>
    <row r="16" spans="1:5" ht="25.9" customHeight="1" thickBot="1" x14ac:dyDescent="0.3">
      <c r="B16" s="93" t="s">
        <v>20</v>
      </c>
      <c r="C16" s="93"/>
      <c r="D16" s="14">
        <f>D14-D15</f>
        <v>4076</v>
      </c>
    </row>
    <row r="17" ht="15.75" thickTop="1" x14ac:dyDescent="0.25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ტ</vt:lpstr>
      <vt:lpstr>saregistracio jurnali </vt:lpstr>
      <vt:lpstr>ხელფასის უწყისი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2024-04-08T13:26:46Z</dcterms:modified>
</cp:coreProperties>
</file>